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nedrive-global.kpmg.com/personal/chanapornh_kpmg_co_th/Documents/CPF Onedrive/CPF Q2'2022/FS/FS SET/"/>
    </mc:Choice>
  </mc:AlternateContent>
  <xr:revisionPtr revIDLastSave="1031" documentId="8_{B6EEB2DA-2A7A-4EC3-8556-81C80FE74DA1}" xr6:coauthVersionLast="47" xr6:coauthVersionMax="47" xr10:uidLastSave="{5C5A4D41-D8A3-4EF3-91B0-48E4547F7E65}"/>
  <bookViews>
    <workbookView xWindow="-108" yWindow="-108" windowWidth="23256" windowHeight="12720" tabRatio="619" xr2:uid="{00000000-000D-0000-FFFF-FFFF00000000}"/>
  </bookViews>
  <sheets>
    <sheet name="BL-3-6" sheetId="18" r:id="rId1"/>
    <sheet name="PL7-14" sheetId="34" r:id="rId2"/>
    <sheet name="CH15-16" sheetId="43" r:id="rId3"/>
    <sheet name="SH17-18" sheetId="44" r:id="rId4"/>
    <sheet name="CF19-22" sheetId="40" r:id="rId5"/>
  </sheets>
  <definedNames>
    <definedName name="_xlnm.Print_Area" localSheetId="0">'BL-3-6'!$A$1:$J$123</definedName>
    <definedName name="_xlnm.Print_Area" localSheetId="4">'CF19-22'!$A$1:$I$152</definedName>
    <definedName name="_xlnm.Print_Area" localSheetId="2">'CH15-16'!$A$1:$AL$77</definedName>
    <definedName name="_xlnm.Print_Area" localSheetId="1">'PL7-14'!$A$1:$J$204</definedName>
    <definedName name="_xlnm.Print_Area" localSheetId="3">'SH17-18'!$A$1:$AB$58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0" i="40" l="1"/>
  <c r="E120" i="40"/>
  <c r="G120" i="40"/>
  <c r="I120" i="40"/>
  <c r="X56" i="44"/>
  <c r="AB54" i="44"/>
  <c r="Z54" i="44"/>
  <c r="X54" i="44"/>
  <c r="V54" i="44"/>
  <c r="T54" i="44"/>
  <c r="R54" i="44"/>
  <c r="P54" i="44"/>
  <c r="N54" i="44"/>
  <c r="D54" i="44"/>
  <c r="L54" i="44"/>
  <c r="J54" i="44"/>
  <c r="H54" i="44"/>
  <c r="F54" i="44"/>
  <c r="AB50" i="44"/>
  <c r="Z50" i="44"/>
  <c r="X50" i="44"/>
  <c r="V50" i="44"/>
  <c r="T50" i="44"/>
  <c r="R50" i="44"/>
  <c r="P50" i="44"/>
  <c r="N50" i="44"/>
  <c r="L50" i="44"/>
  <c r="J50" i="44"/>
  <c r="H50" i="44"/>
  <c r="F50" i="44"/>
  <c r="AB49" i="44"/>
  <c r="X49" i="44"/>
  <c r="AB36" i="43"/>
  <c r="AL37" i="43"/>
  <c r="AH37" i="43"/>
  <c r="AB71" i="43"/>
  <c r="G81" i="40" l="1"/>
  <c r="I109" i="40" l="1"/>
  <c r="G109" i="40"/>
  <c r="E109" i="40"/>
  <c r="C109" i="40"/>
  <c r="I81" i="40"/>
  <c r="E81" i="40"/>
  <c r="C81" i="40"/>
  <c r="G40" i="40"/>
  <c r="C40" i="40"/>
  <c r="C62" i="40" s="1"/>
  <c r="AB14" i="43"/>
  <c r="AB34" i="43"/>
  <c r="AD34" i="43" s="1"/>
  <c r="D16" i="43"/>
  <c r="J189" i="34"/>
  <c r="H189" i="34"/>
  <c r="F189" i="34"/>
  <c r="D189" i="34"/>
  <c r="J175" i="34"/>
  <c r="J191" i="34" s="1"/>
  <c r="H175" i="34"/>
  <c r="H191" i="34" s="1"/>
  <c r="F175" i="34"/>
  <c r="D175" i="34"/>
  <c r="D151" i="34"/>
  <c r="H137" i="34"/>
  <c r="H139" i="34" s="1"/>
  <c r="J133" i="34"/>
  <c r="H133" i="34"/>
  <c r="F133" i="34"/>
  <c r="D133" i="34"/>
  <c r="J121" i="34"/>
  <c r="J137" i="34" s="1"/>
  <c r="J139" i="34" s="1"/>
  <c r="H121" i="34"/>
  <c r="F121" i="34"/>
  <c r="F137" i="34" s="1"/>
  <c r="F139" i="34" s="1"/>
  <c r="D121" i="34"/>
  <c r="F101" i="34"/>
  <c r="D101" i="34"/>
  <c r="J87" i="34"/>
  <c r="H87" i="34"/>
  <c r="F87" i="34"/>
  <c r="D87" i="34"/>
  <c r="J73" i="34"/>
  <c r="J88" i="34" s="1"/>
  <c r="H73" i="34"/>
  <c r="H88" i="34" s="1"/>
  <c r="F73" i="34"/>
  <c r="F88" i="34" s="1"/>
  <c r="D73" i="34"/>
  <c r="F49" i="34"/>
  <c r="D49" i="34"/>
  <c r="F35" i="34"/>
  <c r="F37" i="34" s="1"/>
  <c r="J31" i="34"/>
  <c r="H31" i="34"/>
  <c r="F31" i="34"/>
  <c r="D31" i="34"/>
  <c r="J19" i="34"/>
  <c r="J35" i="34" s="1"/>
  <c r="J37" i="34" s="1"/>
  <c r="H19" i="34"/>
  <c r="F19" i="34"/>
  <c r="D19" i="34"/>
  <c r="J116" i="18"/>
  <c r="J118" i="18" s="1"/>
  <c r="J120" i="18" s="1"/>
  <c r="H116" i="18"/>
  <c r="H118" i="18" s="1"/>
  <c r="H120" i="18" s="1"/>
  <c r="F116" i="18"/>
  <c r="F118" i="18" s="1"/>
  <c r="F120" i="18" s="1"/>
  <c r="D116" i="18"/>
  <c r="D118" i="18" s="1"/>
  <c r="D120" i="18" s="1"/>
  <c r="D86" i="18"/>
  <c r="J77" i="18"/>
  <c r="H77" i="18"/>
  <c r="F77" i="18"/>
  <c r="D77" i="18"/>
  <c r="J51" i="18"/>
  <c r="H51" i="18"/>
  <c r="F51" i="18"/>
  <c r="D51" i="18"/>
  <c r="J26" i="18"/>
  <c r="J53" i="18" s="1"/>
  <c r="H26" i="18"/>
  <c r="H53" i="18" s="1"/>
  <c r="F26" i="18"/>
  <c r="F53" i="18" s="1"/>
  <c r="D26" i="18"/>
  <c r="AD14" i="43" l="1"/>
  <c r="D137" i="34"/>
  <c r="D139" i="34" s="1"/>
  <c r="F191" i="34"/>
  <c r="D35" i="34"/>
  <c r="D37" i="34" s="1"/>
  <c r="D88" i="18"/>
  <c r="D122" i="18" s="1"/>
  <c r="G62" i="40"/>
  <c r="G123" i="40" s="1"/>
  <c r="G125" i="40" s="1"/>
  <c r="D88" i="34"/>
  <c r="D191" i="34"/>
  <c r="H35" i="34"/>
  <c r="H37" i="34" s="1"/>
  <c r="H47" i="34" s="1"/>
  <c r="D53" i="18"/>
  <c r="D162" i="34"/>
  <c r="D192" i="34" s="1"/>
  <c r="D60" i="34"/>
  <c r="D89" i="34" s="1"/>
  <c r="AB75" i="43" l="1"/>
  <c r="AB74" i="43"/>
  <c r="AB70" i="43"/>
  <c r="AB68" i="43"/>
  <c r="AB63" i="43"/>
  <c r="AB64" i="43"/>
  <c r="AB62" i="43"/>
  <c r="AB58" i="43"/>
  <c r="J28" i="43" l="1"/>
  <c r="P20" i="43"/>
  <c r="L20" i="43"/>
  <c r="E132" i="40" l="1"/>
  <c r="AB56" i="44"/>
  <c r="D49" i="44"/>
  <c r="D50" i="44" s="1"/>
  <c r="N45" i="44"/>
  <c r="P16" i="43"/>
  <c r="R16" i="43"/>
  <c r="D16" i="44"/>
  <c r="Z49" i="44" l="1"/>
  <c r="V49" i="44"/>
  <c r="T49" i="44"/>
  <c r="R49" i="44"/>
  <c r="P49" i="44"/>
  <c r="N49" i="44"/>
  <c r="L49" i="44"/>
  <c r="J49" i="44"/>
  <c r="H49" i="44"/>
  <c r="F49" i="44"/>
  <c r="X43" i="44"/>
  <c r="AB43" i="44" s="1"/>
  <c r="D45" i="44"/>
  <c r="Z45" i="44"/>
  <c r="V45" i="44"/>
  <c r="T45" i="44"/>
  <c r="R45" i="44"/>
  <c r="P45" i="44"/>
  <c r="L45" i="44"/>
  <c r="J45" i="44"/>
  <c r="H45" i="44"/>
  <c r="F45" i="44"/>
  <c r="X44" i="44"/>
  <c r="Z25" i="44"/>
  <c r="V25" i="44"/>
  <c r="T25" i="44"/>
  <c r="R25" i="44"/>
  <c r="P25" i="44"/>
  <c r="Z20" i="44"/>
  <c r="Z21" i="44" s="1"/>
  <c r="V20" i="44"/>
  <c r="V21" i="44" s="1"/>
  <c r="T20" i="44"/>
  <c r="T21" i="44" s="1"/>
  <c r="R20" i="44"/>
  <c r="R21" i="44" s="1"/>
  <c r="P20" i="44"/>
  <c r="P21" i="44" s="1"/>
  <c r="N20" i="44"/>
  <c r="N21" i="44" s="1"/>
  <c r="L20" i="44"/>
  <c r="L21" i="44" s="1"/>
  <c r="J20" i="44"/>
  <c r="H20" i="44"/>
  <c r="D20" i="44"/>
  <c r="D21" i="44" s="1"/>
  <c r="L25" i="44"/>
  <c r="J25" i="44"/>
  <c r="H25" i="44"/>
  <c r="F25" i="44"/>
  <c r="D25" i="44"/>
  <c r="X15" i="44"/>
  <c r="AB15" i="44" s="1"/>
  <c r="V16" i="44"/>
  <c r="T16" i="44"/>
  <c r="R16" i="44"/>
  <c r="P16" i="44"/>
  <c r="N16" i="44"/>
  <c r="L16" i="44"/>
  <c r="J16" i="44"/>
  <c r="H16" i="44"/>
  <c r="F16" i="44"/>
  <c r="Z16" i="44"/>
  <c r="X14" i="44"/>
  <c r="AB14" i="44" s="1"/>
  <c r="AJ72" i="43"/>
  <c r="AF72" i="43"/>
  <c r="AB72" i="43"/>
  <c r="Z72" i="43"/>
  <c r="F72" i="43"/>
  <c r="D72" i="43"/>
  <c r="AJ65" i="43"/>
  <c r="AF65" i="43"/>
  <c r="AB65" i="43"/>
  <c r="Z65" i="43"/>
  <c r="X65" i="43"/>
  <c r="V65" i="43"/>
  <c r="T65" i="43"/>
  <c r="R65" i="43"/>
  <c r="P65" i="43"/>
  <c r="L65" i="43"/>
  <c r="J65" i="43"/>
  <c r="H65" i="43"/>
  <c r="F65" i="43"/>
  <c r="D65" i="43"/>
  <c r="AD62" i="43"/>
  <c r="AH62" i="43" s="1"/>
  <c r="AB54" i="43"/>
  <c r="AD54" i="43"/>
  <c r="AH54" i="43" s="1"/>
  <c r="AL54" i="43" s="1"/>
  <c r="X55" i="43"/>
  <c r="P55" i="43"/>
  <c r="D57" i="44" l="1"/>
  <c r="D28" i="44"/>
  <c r="P28" i="44"/>
  <c r="R28" i="44"/>
  <c r="T28" i="44"/>
  <c r="V28" i="44"/>
  <c r="Z28" i="44"/>
  <c r="X45" i="44"/>
  <c r="AB16" i="44"/>
  <c r="L28" i="44"/>
  <c r="AB44" i="44"/>
  <c r="AB45" i="44" s="1"/>
  <c r="X16" i="44"/>
  <c r="AB53" i="43" l="1"/>
  <c r="AD53" i="43" s="1"/>
  <c r="AH53" i="43" l="1"/>
  <c r="AL53" i="43" s="1"/>
  <c r="AL55" i="43" s="1"/>
  <c r="AD55" i="43"/>
  <c r="AJ55" i="43"/>
  <c r="AH55" i="43"/>
  <c r="AF55" i="43"/>
  <c r="AB55" i="43"/>
  <c r="Z55" i="43"/>
  <c r="V55" i="43"/>
  <c r="T55" i="43"/>
  <c r="R55" i="43"/>
  <c r="N55" i="43"/>
  <c r="L55" i="43"/>
  <c r="J55" i="43"/>
  <c r="H55" i="43"/>
  <c r="F55" i="43"/>
  <c r="D55" i="43"/>
  <c r="AJ35" i="43"/>
  <c r="AF35" i="43"/>
  <c r="Z35" i="43"/>
  <c r="X35" i="43"/>
  <c r="V35" i="43"/>
  <c r="T35" i="43"/>
  <c r="AF28" i="43"/>
  <c r="H28" i="43" l="1"/>
  <c r="F28" i="43"/>
  <c r="D28" i="43"/>
  <c r="AB15" i="43"/>
  <c r="AJ16" i="43"/>
  <c r="AF16" i="43"/>
  <c r="Z16" i="43"/>
  <c r="X16" i="43"/>
  <c r="V16" i="43"/>
  <c r="T16" i="43"/>
  <c r="N16" i="43"/>
  <c r="L16" i="43"/>
  <c r="J16" i="43"/>
  <c r="H16" i="43"/>
  <c r="F16" i="43"/>
  <c r="AD15" i="43" l="1"/>
  <c r="AB16" i="43"/>
  <c r="AH15" i="43" l="1"/>
  <c r="AL15" i="43" s="1"/>
  <c r="AD16" i="43"/>
  <c r="I132" i="40" l="1"/>
  <c r="V57" i="44"/>
  <c r="X53" i="44"/>
  <c r="AB53" i="44" s="1"/>
  <c r="X52" i="44"/>
  <c r="L57" i="44"/>
  <c r="X48" i="44"/>
  <c r="AD75" i="43"/>
  <c r="AH75" i="43" s="1"/>
  <c r="AL75" i="43" s="1"/>
  <c r="AD74" i="43"/>
  <c r="X72" i="43"/>
  <c r="V72" i="43"/>
  <c r="T72" i="43"/>
  <c r="R72" i="43"/>
  <c r="N72" i="43"/>
  <c r="L72" i="43"/>
  <c r="J72" i="43"/>
  <c r="H72" i="43"/>
  <c r="AD71" i="43"/>
  <c r="AD70" i="43"/>
  <c r="P72" i="43"/>
  <c r="N65" i="43"/>
  <c r="AD64" i="43"/>
  <c r="AD63" i="43"/>
  <c r="AH63" i="43" s="1"/>
  <c r="AJ59" i="43"/>
  <c r="AJ66" i="43" s="1"/>
  <c r="AF59" i="43"/>
  <c r="AF66" i="43" s="1"/>
  <c r="Z59" i="43"/>
  <c r="X59" i="43"/>
  <c r="X66" i="43" s="1"/>
  <c r="V59" i="43"/>
  <c r="V66" i="43" s="1"/>
  <c r="T59" i="43"/>
  <c r="T66" i="43" s="1"/>
  <c r="R59" i="43"/>
  <c r="R66" i="43" s="1"/>
  <c r="P59" i="43"/>
  <c r="P66" i="43" s="1"/>
  <c r="N59" i="43"/>
  <c r="L59" i="43"/>
  <c r="L66" i="43" s="1"/>
  <c r="J59" i="43"/>
  <c r="J66" i="43" s="1"/>
  <c r="H59" i="43"/>
  <c r="H66" i="43" s="1"/>
  <c r="F59" i="43"/>
  <c r="F66" i="43" s="1"/>
  <c r="F76" i="43" s="1"/>
  <c r="D59" i="43"/>
  <c r="D66" i="43" s="1"/>
  <c r="D76" i="43" s="1"/>
  <c r="AD58" i="43"/>
  <c r="AH58" i="43" s="1"/>
  <c r="AB59" i="43"/>
  <c r="F204" i="34"/>
  <c r="F151" i="34"/>
  <c r="F162" i="34" s="1"/>
  <c r="F192" i="34" s="1"/>
  <c r="F60" i="34"/>
  <c r="F89" i="34" s="1"/>
  <c r="J86" i="18"/>
  <c r="J88" i="18" s="1"/>
  <c r="J122" i="18" s="1"/>
  <c r="H86" i="18"/>
  <c r="H88" i="18" s="1"/>
  <c r="H122" i="18" s="1"/>
  <c r="F86" i="18"/>
  <c r="F88" i="18" s="1"/>
  <c r="F122" i="18" s="1"/>
  <c r="H57" i="44" l="1"/>
  <c r="J57" i="44"/>
  <c r="AF76" i="43"/>
  <c r="AJ76" i="43"/>
  <c r="N57" i="44"/>
  <c r="R57" i="44"/>
  <c r="F57" i="44"/>
  <c r="T57" i="44"/>
  <c r="P57" i="44"/>
  <c r="AH64" i="43"/>
  <c r="AL64" i="43" s="1"/>
  <c r="N66" i="43"/>
  <c r="N76" i="43" s="1"/>
  <c r="AH74" i="43"/>
  <c r="AL74" i="43" s="1"/>
  <c r="L76" i="43"/>
  <c r="AH71" i="43"/>
  <c r="AL71" i="43" s="1"/>
  <c r="AH70" i="43"/>
  <c r="AL70" i="43" s="1"/>
  <c r="R76" i="43"/>
  <c r="J76" i="43"/>
  <c r="H76" i="43"/>
  <c r="X76" i="43"/>
  <c r="V76" i="43"/>
  <c r="T76" i="43"/>
  <c r="P76" i="43"/>
  <c r="AL63" i="43"/>
  <c r="AD65" i="43"/>
  <c r="J149" i="34"/>
  <c r="J151" i="34" s="1"/>
  <c r="J162" i="34" s="1"/>
  <c r="J192" i="34" s="1"/>
  <c r="E40" i="40"/>
  <c r="E62" i="40" s="1"/>
  <c r="J47" i="34"/>
  <c r="Z66" i="43"/>
  <c r="Z76" i="43" s="1"/>
  <c r="AB48" i="44"/>
  <c r="AB52" i="44"/>
  <c r="AB66" i="43"/>
  <c r="AB76" i="43" s="1"/>
  <c r="AH59" i="43"/>
  <c r="AL58" i="43"/>
  <c r="AL59" i="43" s="1"/>
  <c r="AD68" i="43"/>
  <c r="AD59" i="43"/>
  <c r="X57" i="44" l="1"/>
  <c r="J49" i="34"/>
  <c r="J60" i="34" s="1"/>
  <c r="J89" i="34" s="1"/>
  <c r="J99" i="34" s="1"/>
  <c r="J101" i="34" s="1"/>
  <c r="AH65" i="43"/>
  <c r="AH66" i="43" s="1"/>
  <c r="AD66" i="43"/>
  <c r="AD72" i="43"/>
  <c r="AD76" i="43" s="1"/>
  <c r="AH68" i="43"/>
  <c r="AH72" i="43" s="1"/>
  <c r="E123" i="40"/>
  <c r="E125" i="40" s="1"/>
  <c r="I40" i="40"/>
  <c r="I62" i="40" s="1"/>
  <c r="J202" i="34"/>
  <c r="J204" i="34" s="1"/>
  <c r="N25" i="44"/>
  <c r="N28" i="44" s="1"/>
  <c r="AH76" i="43" l="1"/>
  <c r="AB57" i="44"/>
  <c r="Z57" i="44"/>
  <c r="AL68" i="43"/>
  <c r="AL72" i="43" s="1"/>
  <c r="I123" i="40"/>
  <c r="AL62" i="43"/>
  <c r="AL65" i="43" s="1"/>
  <c r="AL66" i="43" s="1"/>
  <c r="AL76" i="43" l="1"/>
  <c r="H149" i="34"/>
  <c r="H151" i="34" s="1"/>
  <c r="H162" i="34" s="1"/>
  <c r="I125" i="40"/>
  <c r="AJ20" i="43"/>
  <c r="H192" i="34" l="1"/>
  <c r="H202" i="34" s="1"/>
  <c r="H204" i="34" s="1"/>
  <c r="H49" i="34"/>
  <c r="H60" i="34" s="1"/>
  <c r="H89" i="34" s="1"/>
  <c r="H99" i="34" s="1"/>
  <c r="X27" i="44"/>
  <c r="AB27" i="44" s="1"/>
  <c r="AB33" i="43"/>
  <c r="AB26" i="43"/>
  <c r="AD26" i="43" s="1"/>
  <c r="AH26" i="43" s="1"/>
  <c r="AL26" i="43" s="1"/>
  <c r="AB37" i="43"/>
  <c r="AD37" i="43" s="1"/>
  <c r="H101" i="34" l="1"/>
  <c r="AF20" i="43"/>
  <c r="Z20" i="43"/>
  <c r="X20" i="43"/>
  <c r="V20" i="43"/>
  <c r="T20" i="43"/>
  <c r="D20" i="43"/>
  <c r="F20" i="43"/>
  <c r="F29" i="43" s="1"/>
  <c r="H20" i="43"/>
  <c r="H29" i="43" s="1"/>
  <c r="J20" i="43"/>
  <c r="J29" i="43" s="1"/>
  <c r="N20" i="43"/>
  <c r="AF29" i="43" l="1"/>
  <c r="AF38" i="43" s="1"/>
  <c r="R20" i="43"/>
  <c r="AD36" i="43"/>
  <c r="AB19" i="43"/>
  <c r="AH36" i="43" l="1"/>
  <c r="AL36" i="43" s="1"/>
  <c r="AD19" i="43"/>
  <c r="AH19" i="43" s="1"/>
  <c r="X26" i="44" l="1"/>
  <c r="AB26" i="44" s="1"/>
  <c r="X24" i="44"/>
  <c r="AB24" i="44" s="1"/>
  <c r="X23" i="44"/>
  <c r="J21" i="44"/>
  <c r="J28" i="44" s="1"/>
  <c r="H21" i="44"/>
  <c r="H28" i="44" s="1"/>
  <c r="F20" i="44"/>
  <c r="F21" i="44" s="1"/>
  <c r="F28" i="44" s="1"/>
  <c r="X19" i="44"/>
  <c r="X20" i="44" s="1"/>
  <c r="X21" i="44" s="1"/>
  <c r="R35" i="43"/>
  <c r="N35" i="43"/>
  <c r="L35" i="43"/>
  <c r="J35" i="43"/>
  <c r="J38" i="43" s="1"/>
  <c r="H35" i="43"/>
  <c r="H38" i="43" s="1"/>
  <c r="F35" i="43"/>
  <c r="F38" i="43" s="1"/>
  <c r="D35" i="43"/>
  <c r="AD33" i="43"/>
  <c r="AH33" i="43" s="1"/>
  <c r="AL33" i="43" s="1"/>
  <c r="AB31" i="43"/>
  <c r="AJ28" i="43"/>
  <c r="AJ29" i="43" s="1"/>
  <c r="AJ38" i="43" s="1"/>
  <c r="Z28" i="43"/>
  <c r="Z29" i="43" s="1"/>
  <c r="Z38" i="43" s="1"/>
  <c r="X28" i="43"/>
  <c r="V28" i="43"/>
  <c r="V29" i="43" s="1"/>
  <c r="V38" i="43" s="1"/>
  <c r="T28" i="43"/>
  <c r="R28" i="43"/>
  <c r="P28" i="43"/>
  <c r="N28" i="43"/>
  <c r="L28" i="43"/>
  <c r="AB27" i="43"/>
  <c r="AD27" i="43" s="1"/>
  <c r="AH27" i="43" s="1"/>
  <c r="AL27" i="43" s="1"/>
  <c r="AB25" i="43"/>
  <c r="AD25" i="43" s="1"/>
  <c r="AB24" i="43"/>
  <c r="AD24" i="43" s="1"/>
  <c r="AH24" i="43" s="1"/>
  <c r="AL24" i="43" s="1"/>
  <c r="AB23" i="43"/>
  <c r="X25" i="44" l="1"/>
  <c r="X28" i="44" s="1"/>
  <c r="AD23" i="43"/>
  <c r="AB28" i="43"/>
  <c r="AB19" i="44"/>
  <c r="AB20" i="44" s="1"/>
  <c r="AB21" i="44" s="1"/>
  <c r="AH25" i="43"/>
  <c r="AL25" i="43" s="1"/>
  <c r="AD20" i="43"/>
  <c r="AB20" i="43"/>
  <c r="L29" i="43"/>
  <c r="L38" i="43" s="1"/>
  <c r="X29" i="43"/>
  <c r="X38" i="43" s="1"/>
  <c r="R29" i="43"/>
  <c r="R38" i="43" s="1"/>
  <c r="N29" i="43"/>
  <c r="N38" i="43" s="1"/>
  <c r="D29" i="43"/>
  <c r="D38" i="43" s="1"/>
  <c r="T29" i="43"/>
  <c r="T38" i="43" s="1"/>
  <c r="P29" i="43"/>
  <c r="AB35" i="43"/>
  <c r="AH23" i="43" l="1"/>
  <c r="AL23" i="43" s="1"/>
  <c r="AD28" i="43"/>
  <c r="AD29" i="43" s="1"/>
  <c r="AH14" i="43"/>
  <c r="AB29" i="43"/>
  <c r="AB38" i="43" s="1"/>
  <c r="AH34" i="43"/>
  <c r="AL34" i="43" s="1"/>
  <c r="AL19" i="43"/>
  <c r="AL20" i="43" s="1"/>
  <c r="AL14" i="43" l="1"/>
  <c r="AL16" i="43" s="1"/>
  <c r="AH16" i="43"/>
  <c r="AH20" i="43"/>
  <c r="AH28" i="43"/>
  <c r="AL28" i="43"/>
  <c r="AL29" i="43" s="1"/>
  <c r="AH29" i="43" l="1"/>
  <c r="D204" i="34"/>
  <c r="C123" i="40" l="1"/>
  <c r="C132" i="40" l="1"/>
  <c r="AD31" i="43" l="1"/>
  <c r="AD35" i="43" s="1"/>
  <c r="AD38" i="43" s="1"/>
  <c r="AH31" i="43" l="1"/>
  <c r="P35" i="43"/>
  <c r="P38" i="43" s="1"/>
  <c r="AH35" i="43" l="1"/>
  <c r="AH38" i="43" s="1"/>
  <c r="AL31" i="43"/>
  <c r="AL35" i="43" s="1"/>
  <c r="AL38" i="43" s="1"/>
  <c r="G132" i="40" l="1"/>
  <c r="AB23" i="44" l="1"/>
  <c r="AB25" i="44" s="1"/>
  <c r="AB28" i="44" s="1"/>
  <c r="C125" i="40" l="1"/>
</calcChain>
</file>

<file path=xl/sharedStrings.xml><?xml version="1.0" encoding="utf-8"?>
<sst xmlns="http://schemas.openxmlformats.org/spreadsheetml/2006/main" count="824" uniqueCount="360">
  <si>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</si>
  <si>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</si>
  <si>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</si>
  <si>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</si>
  <si>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</si>
  <si>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</si>
  <si>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</si>
  <si>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</si>
  <si>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</si>
  <si>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</si>
  <si>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</si>
  <si>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</si>
  <si>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</si>
  <si>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</si>
  <si>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</si>
  <si>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</si>
  <si>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เงินฝากสถาบันการเงินที่มีข้อจำกัด</t>
  </si>
  <si>
    <t xml:space="preserve">   ในการเบิกใช้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</si>
  <si>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</si>
  <si>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</si>
  <si>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</si>
  <si>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</si>
  <si>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</si>
  <si>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</si>
  <si>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</si>
  <si>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</si>
  <si>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</si>
  <si>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</si>
  <si>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</si>
  <si>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</si>
  <si>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เงินให้กู้ยืมระยะยาวแก่กิจการที่เกี่ยวข้องกัน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</si>
  <si>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</si>
  <si>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</si>
  <si>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</si>
  <si>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</si>
  <si>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</si>
  <si>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</si>
  <si>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</si>
  <si>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</si>
  <si>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</si>
  <si>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</si>
  <si>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</si>
  <si>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</si>
  <si>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</si>
  <si>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</si>
  <si>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</si>
  <si>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</si>
  <si>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</si>
  <si>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</si>
  <si>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</si>
  <si>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</si>
  <si>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</si>
  <si>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</si>
  <si>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</si>
  <si>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</si>
  <si>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</si>
  <si>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</si>
  <si>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</si>
  <si>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</si>
  <si>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</si>
  <si>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</si>
  <si>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</si>
  <si>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</si>
  <si>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</si>
  <si>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</si>
  <si>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</si>
  <si>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</si>
  <si>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</si>
  <si>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</si>
  <si>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</si>
  <si>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</si>
  <si>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</si>
  <si>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</si>
  <si>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</si>
  <si>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ในบริษัทย่อยและบริษัทร่วม</t>
  </si>
  <si>
    <t>ส่วนเกินทุนจากรายการกับกิจการ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</si>
  <si>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</si>
  <si>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</si>
  <si>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</si>
  <si>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</si>
  <si>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</si>
  <si>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</si>
  <si>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</si>
  <si>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</si>
  <si>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</si>
  <si>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</si>
  <si>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</si>
  <si>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</si>
  <si>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</si>
  <si>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</si>
  <si>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</si>
  <si>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30 มิถุนายน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</si>
  <si>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</si>
  <si>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</si>
  <si>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</si>
  <si>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</si>
  <si>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</si>
  <si>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</si>
  <si>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</si>
  <si>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</si>
  <si>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</si>
  <si>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</si>
  <si>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</si>
  <si>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</si>
  <si>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 xml:space="preserve">   ยุติธรรมของสินทรัพย์ชีวภาพ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</si>
  <si>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</si>
  <si>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</si>
  <si>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</si>
  <si>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   และการร่วมค้าตามวิธีส่วนได้เสีย</t>
  </si>
  <si>
    <t>กำไรก่อนค่าใช้จ่าย (รายได้) ภาษีเงินได้</t>
  </si>
  <si>
    <t xml:space="preserve">ค่าใช้จ่าย (รายได้) ภาษีเงินได้ </t>
  </si>
  <si>
    <t>กำไรสำหรับงวด</t>
  </si>
  <si>
    <t>งบกำไรขาดทุน (ต่อ) (ไม่ได้ตรวจสอบ)</t>
  </si>
  <si>
    <t>การแบ่งปันกำไร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</si>
  <si>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</si>
  <si>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</si>
  <si>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</si>
  <si>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</si>
  <si>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</si>
  <si>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</si>
  <si>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</si>
  <si>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</si>
  <si>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</t>
  </si>
  <si>
    <t xml:space="preserve">   แปลงค่างบการเงิน</t>
  </si>
  <si>
    <t xml:space="preserve">   กระแสเงินสด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</si>
  <si>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</si>
  <si>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</si>
  <si>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</si>
  <si>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</si>
  <si>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 xml:space="preserve">   ผลประโยชน์พนักงานที่กำหนดไว้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</si>
  <si>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</si>
  <si>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</si>
  <si>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 xml:space="preserve">   - สุทธิจากภาษี</t>
  </si>
  <si>
    <t>กำไรขาดทุนเบ็ดเสร็จรวมสำหรับงวด</t>
  </si>
  <si>
    <t>งบกำไรขาดทุนเบ็ดเสร็จ (ต่อ) (ไม่ได้ตรวจสอบ)</t>
  </si>
  <si>
    <t>สำหรับงวดหกเดือนสิ้นสุด</t>
  </si>
  <si>
    <t xml:space="preserve">   มูลค่ายุติธรรมของสินทรัพย์ชีวภาพ</t>
  </si>
  <si>
    <t>(กลับรายการ) ขาดทุนจากการด้อยค่า</t>
  </si>
  <si>
    <t>ผลกำไร (ขาดทุน) จากการป้องกันความเสี่ยง</t>
  </si>
  <si>
    <t>กำไรขาดทุนเบ็ดเสร็จอื่นสำหรับงวด</t>
  </si>
  <si>
    <t>การแบ่งปันกำไรขาดทุนเบ็ดเสร็จรวม</t>
  </si>
  <si>
    <t>งบแสดงการเปลี่ยนแปลงส่วนของผู้ถือหุ้น (ไม่ได้ตรวจสอบ)</t>
  </si>
  <si>
    <t>ส่วนเกินทุนจาก</t>
  </si>
  <si>
    <t>ส่วนเกินทุน</t>
  </si>
  <si>
    <t>จากเงินลงทุนใน</t>
  </si>
  <si>
    <t>การเปลี่ยนแปลง</t>
  </si>
  <si>
    <t>จากรายการ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</si>
  <si>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</si>
  <si>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</si>
  <si>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</si>
  <si>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</si>
  <si>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</si>
  <si>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กับกิจการภาย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</si>
  <si>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</si>
  <si>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</si>
  <si>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</si>
  <si>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</si>
  <si>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</si>
  <si>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</si>
  <si>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</si>
  <si>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</si>
  <si>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</si>
  <si>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ใต้การควบคุม</t>
  </si>
  <si>
    <t>ทุนสำรอง</t>
  </si>
  <si>
    <t>ยังไม่ได้</t>
  </si>
  <si>
    <t>หุ้นทุน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</si>
  <si>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</si>
  <si>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</si>
  <si>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</si>
  <si>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</si>
  <si>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</si>
  <si>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</si>
  <si>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</si>
  <si>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</si>
  <si>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</si>
  <si>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</si>
  <si>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</si>
  <si>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เดียวกัน</t>
  </si>
  <si>
    <t>ตามกฎหมาย</t>
  </si>
  <si>
    <t>จัดสรร</t>
  </si>
  <si>
    <t xml:space="preserve">ซื้อคืน 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</si>
  <si>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</si>
  <si>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</si>
  <si>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</si>
  <si>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</si>
  <si>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</si>
  <si>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</si>
  <si>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</si>
  <si>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</si>
  <si>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 เงินปันผลจ่าย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</si>
  <si>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</si>
  <si>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</si>
  <si>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</si>
  <si>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</si>
  <si>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</t>
  </si>
  <si>
    <t xml:space="preserve">   บริษัทย่อยออกหุ้นเพิ่มทุน</t>
  </si>
  <si>
    <t xml:space="preserve">   การได้มาซึ่งบริษัทย่อยที่มีส่วนได้เสียที่ไม่มีอำนาจควบคุม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</si>
  <si>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</si>
  <si>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</si>
  <si>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</si>
  <si>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</si>
  <si>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กำไรขาดทุนเบ็ดเสร็จอื่น</t>
  </si>
  <si>
    <t xml:space="preserve">      - อื่นๆ </t>
  </si>
  <si>
    <t>รวมกำไรขาดทุนเบ็ดเสร็จสำหรับงวด</t>
  </si>
  <si>
    <t>สำหรับงวดหกเดือนสิ้นสุดวันที่ 30 มิถุนายน 2564</t>
  </si>
  <si>
    <t>ยอดคงเหลือ ณ วันที่ 1 มกราคม 2564</t>
  </si>
  <si>
    <t xml:space="preserve">   บริษัทย่อยเลิกกิจการ</t>
  </si>
  <si>
    <t>โอนไปกำไรสะสม</t>
  </si>
  <si>
    <t>ยอดคงเหลือ ณ วันที่ 30 มิถุนายน 2564</t>
  </si>
  <si>
    <t>บริษัท เจริญโภคภัณฑ์อาหาร จำกัด  (มหาชน) และบริษัทย่อย</t>
  </si>
  <si>
    <t>จากรายการกับ</t>
  </si>
  <si>
    <t>กิจการภายใต้</t>
  </si>
  <si>
    <t xml:space="preserve"> มูลค่าหุ้นสามัญ</t>
  </si>
  <si>
    <t>การควบคุมเดียวกัน</t>
  </si>
  <si>
    <t xml:space="preserve">ผลกำไร (ขาดทุน) </t>
  </si>
  <si>
    <t>จากการตีราคา</t>
  </si>
  <si>
    <t>สินทรัพย์ใหม่</t>
  </si>
  <si>
    <t>งบกระแสเงินสด (ไม่ได้ตรวจสอบ)</t>
  </si>
  <si>
    <t>2564</t>
  </si>
  <si>
    <t>กระแสเงินสดจากกิจกรรมดำเนินงาน</t>
  </si>
  <si>
    <t>ปรับรายการที่กระทบกำไรเป็นเงินสดรับ (จ่าย)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</si>
  <si>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</si>
  <si>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</si>
  <si>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</si>
  <si>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ผลขาดทุนจากการปรับลดมูลค่าสินค้าคงเหลือ</t>
  </si>
  <si>
    <t>ดอกเบี้ยรับ</t>
  </si>
  <si>
    <t>ต้นทุนทางการเงิน</t>
  </si>
  <si>
    <t xml:space="preserve">ขาดทุนจากการขายและตัดจำหน่าย </t>
  </si>
  <si>
    <t xml:space="preserve">   ของสินทรัพย์ชีวภาพ</t>
  </si>
  <si>
    <t>กำไรจากการเปลี่ยนแปลงมูลค่ายุติธรรมของ</t>
  </si>
  <si>
    <t>ค่าใช้จ่าย (รายได้) ภาษีเงินได้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</si>
  <si>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</si>
  <si>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</si>
  <si>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</si>
  <si>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</si>
  <si>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จ่ายภาษีเงินได้</t>
  </si>
  <si>
    <t>กระแสเงินสดสุทธิได้มาจากกิจกรรมดำเนินงาน</t>
  </si>
  <si>
    <t>กระแสเงินสดจากกิจกรรมลงทุน</t>
  </si>
  <si>
    <t>เงินสดจ่ายเพื่อซื้อเงินลงทุน</t>
  </si>
  <si>
    <t>เงินสดรับจากการขายเงินลงทุน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</si>
  <si>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</si>
  <si>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</si>
  <si>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 xml:space="preserve">เงินสดรับจากการขายสินทรัพย์ไม่มีตัวตนอื่น </t>
  </si>
  <si>
    <t>เงินสดจ่ายค่าสินทรัพย์สิทธิการใช้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</si>
  <si>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</si>
  <si>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</si>
  <si>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</si>
  <si>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</si>
  <si>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>เงินสดรับจากเงินกู้ยืมระยะสั้นจากบริษัทอื่น</t>
  </si>
  <si>
    <t>เงินสดจ่ายเพื่อชำระหนี้สินตามสัญญาเช่า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</si>
  <si>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</si>
  <si>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</si>
  <si>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</si>
  <si>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</si>
  <si>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</si>
  <si>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</si>
  <si>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</si>
  <si>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>เงินสดรับจากการออกหุ้นสามัญเพิ่มทุน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</si>
  <si>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</si>
  <si>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</si>
  <si>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</si>
  <si>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</si>
  <si>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 xml:space="preserve">เงินสดและรายการเทียบเท่าเงินสดเพิ่มขึ้น  (ลดลง) สุทธิ </t>
  </si>
  <si>
    <t xml:space="preserve">เงินสดและรายการเทียบเท่าเงินสด ณ 1 มกราคม </t>
  </si>
  <si>
    <t>เงินสดและรายการเทียบเท่าเงินสด ณ  30  มิถุนายน</t>
  </si>
  <si>
    <t>ข้อมูลงบกระแสเงินสดเปิดเผยเพิ่มเติม</t>
  </si>
  <si>
    <t xml:space="preserve">1.    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</si>
  <si>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</si>
  <si>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</si>
  <si>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</si>
  <si>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    รายการที่ไม่ใช่เงินสด</t>
  </si>
  <si>
    <t>สินทรัพย์ไม่หมุนเวียนที่จัดประเภทเป็น</t>
  </si>
  <si>
    <t xml:space="preserve">   ของหนี้สินอนุพันธ์</t>
  </si>
  <si>
    <t xml:space="preserve">   สินทรัพย์ไม่มีตัวตนอื่น และอสังหาริมทรัพย์เพื่อการลงทุน</t>
  </si>
  <si>
    <t>จ่ายผลประโยชน์พนักงาน</t>
  </si>
  <si>
    <t xml:space="preserve">   ของเงินลงทุนในบริษัทร่วม</t>
  </si>
  <si>
    <t>กำไรจากการเปลี่ยนแปลงมูลค่ายุติธรรม</t>
  </si>
  <si>
    <t>จ่ายเงินปันผลของบริษัทสุทธิจากส่วนที่เป็นของหุ้นทุนซื้อคืน</t>
  </si>
  <si>
    <t>หนี้สินทางการเงินอื่น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</si>
  <si>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</si>
  <si>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</si>
  <si>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กำไรจากการเลิกบริษัทย่อย</t>
  </si>
  <si>
    <t>เงินสดจ่ายจากการเลิกบริษัทย่อย</t>
  </si>
  <si>
    <t xml:space="preserve">   ที่ถึงกำหนดรับชำระภายในหนึ่งปี</t>
  </si>
  <si>
    <t>สินทรัพย์ทางการเงินไม่หมุนเวียนอื่น</t>
  </si>
  <si>
    <t xml:space="preserve">   ทุนที่ออกและชำระแล้ว </t>
  </si>
  <si>
    <t xml:space="preserve">      (หุ้นสามัญ มูลค่า 1 บาทต่อหุ้น)</t>
  </si>
  <si>
    <t>30 มิถุนายน</t>
  </si>
  <si>
    <t>สำหรับงวดหกเดือนสิ้นสุดวันที่ 30 มิถุนายน 2565</t>
  </si>
  <si>
    <t>ยอดคงเหลือ ณ วันที่ 1 มกราคม 2565</t>
  </si>
  <si>
    <t>ยอดคงเหลือ ณ วันที่ 30 มิถุนายน 2565</t>
  </si>
  <si>
    <t>2565</t>
  </si>
  <si>
    <t>(กำไร) ขาดทุนจากการเปลี่ยนแปลงมูลค่า</t>
  </si>
  <si>
    <t>เงินสดรับ (จ่าย) จากการให้กู้ยืมระยะสั้นแก่กิจการที่เกี่ยวข้องกัน</t>
  </si>
  <si>
    <t xml:space="preserve">   เพื่อการลงทุน</t>
  </si>
  <si>
    <t>เงินสดจ่ายเพื่อซื้อที่ดิน อาคารและอุปกรณ์ และอสังหาริมทรัพย์</t>
  </si>
  <si>
    <t>ผลกำไร (ขาดทุน)</t>
  </si>
  <si>
    <t>(ขาดทุน)</t>
  </si>
  <si>
    <t>ตีราคา</t>
  </si>
  <si>
    <t>ดอกเบี้ยจ่ายและค่าใช้จ่ายอื่นสำหรับหุ้นกู้ด้อยสิทธิที่มีลักษณะคล้ายทุน</t>
  </si>
  <si>
    <t xml:space="preserve">      - สุทธิจากภาษีเงินได้</t>
  </si>
  <si>
    <t>ส่วนแบ่งกำไรขาดทุนเบ็ดเสร็จอื่นของบริษัทร่วม</t>
  </si>
  <si>
    <t>ผลกำไร (ขาดทุน) จากการวัดมูลค่าใหม่ของ</t>
  </si>
  <si>
    <t>ผลกำไรจากการตีราคาสินทรัพย์ใหม่</t>
  </si>
  <si>
    <t xml:space="preserve">   ตามวิธีส่วนได้เสีย</t>
  </si>
  <si>
    <t xml:space="preserve">    ผลกระทบจากการเปลี่ยนแปลงนโยบายทางบัญชี (สุทธิทางภาษี)</t>
  </si>
  <si>
    <t>ยอดคงเหลือ ณ วันที่ 31 ธันวาคม 2564 ตามที่รายงานในงวดก่อน</t>
  </si>
  <si>
    <t xml:space="preserve">      - ผลกำไร (ขาดทุน) จากการวัดมูลค่าใหม่ของผลประโยชน์พนักงานที่กำหนดไว้</t>
  </si>
  <si>
    <t>ยอดคงเหลือ ณ วันที่ 31 ธันวาคม 2563 ตามที่รายงานในงวดก่อน</t>
  </si>
  <si>
    <t xml:space="preserve">ยอดคงเหลือ ณ วันที่ 31 ธันวาคม 2563 ตามที่รายงานในงวดก่อน </t>
  </si>
  <si>
    <t xml:space="preserve">   ผลกระทบจากการเปลี่ยนแปลงนโยบายทางบัญชี (สุทธิทางภาษี)</t>
  </si>
  <si>
    <t xml:space="preserve">ยอดคงเหลือ ณ วันที่ 31 ธันวาคม 2564 ตามที่รายงานในงวดก่อน 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</si>
  <si>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</si>
  <si>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หนี้สูญของลูกหนี้การค้าและลูกหนี้อื่น</t>
  </si>
  <si>
    <t>(กำไร) ขาดทุนจากการเปลี่ยนแปลงมูลค่ายุติธรรม</t>
  </si>
  <si>
    <t xml:space="preserve">ส่วนแบ่ง (กำไร) ขาดทุนจากเงินลงทุนในบริษัทร่วม </t>
  </si>
  <si>
    <t>สินทรัพย์ทางการเงินอื่น</t>
  </si>
  <si>
    <t>เงินสดรับ (จ่าย) จากสินทรัพย์ทางการเงินอื่น</t>
  </si>
  <si>
    <t>เงินสดรับจากการออกหุ้นกู้ด้อยสิทธิที่มีลักษณะคล้ายทุน</t>
  </si>
  <si>
    <t>เงินสดจ่ายเพื่อชำระคืนหุ้นกู้ด้อยสิทธิที่มีลักษณะคล้ายทุน</t>
  </si>
  <si>
    <t xml:space="preserve">   ของอสังหาริมทรัพย์เพื่อการลงทุน</t>
  </si>
  <si>
    <t xml:space="preserve">   อสังหาริมทรัพย์เพื่อการลงทุน</t>
  </si>
  <si>
    <t>ขาดทุนจากอัตราแลกเปลี่ยนสุทธิ</t>
  </si>
  <si>
    <t xml:space="preserve">ส่วนแบ่งกำไร (ขาดทุน) จากเงินลงทุนในบริษัทร่วม </t>
  </si>
  <si>
    <t>ส่วนแบ่งกำไร (ขาดทุน) จากเงินลงทุนในบริษัทร่วม</t>
  </si>
  <si>
    <t>กำไรจากอัตราแลกเปลี่ยนที่ยังไม่เกิดขึ้นจริง</t>
  </si>
  <si>
    <t>(กำไร) ขาดทุนจากการเปลี่ยนแปลงมูลค่ายุติธรรมที่ยังไม่เกิดขึ้น</t>
  </si>
  <si>
    <t>เงินสดจ่ายสุทธิจากการซื้อบริษัทย่อย</t>
  </si>
  <si>
    <t>เงินสดจ่ายเพื่อชำระคืนตั๋วแลกเงิน</t>
  </si>
  <si>
    <t>เงินสดจ่ายซื้อส่วนได้เสียที่ไม่มีอำนาจควบคุม</t>
  </si>
  <si>
    <t>กระแสเงินสดสุทธิใช้ไปในกิจกรรมจัดหาเงิน</t>
  </si>
  <si>
    <t>(กำไร) ขาดทุนจากการเปลี่ยนแปลง</t>
  </si>
  <si>
    <t>ผลต่างของอัตราแลกเปลี่ยนจากการแปลงค่างบการเงิน</t>
  </si>
  <si>
    <t>ผลกำไรจากการป้องกันความเสี่ยงกระแสเงินสด</t>
  </si>
  <si>
    <t>7, 12</t>
  </si>
  <si>
    <t>ส่วนแบ่งกำไร (ขาดทุน) เบ็ดเสร็จอื่นของบริษัทร่วม</t>
  </si>
  <si>
    <t>กำไรขาดทุนเบ็ดเสร็จอื่นสำหรับงวด - สุทธิจากภาษี</t>
  </si>
  <si>
    <t>กลับรายการขาดทุนจากการด้อยค่า</t>
  </si>
  <si>
    <t>2, 5</t>
  </si>
  <si>
    <t>เงินสดรับจากการให้กู้ยืมระยะยาวแก่กิจการที่เกี่ยวข้องกัน</t>
  </si>
  <si>
    <t>เงินสดจ่ายจากการให้กู้ยืมระยะยาวแก่กิจการที่เกี่ยวข้องกัน</t>
  </si>
  <si>
    <t xml:space="preserve">   ที่ดิน อาคาร และอุปกรณ์ สินทรัพย์สิทธิการใช้ </t>
  </si>
  <si>
    <t xml:space="preserve">                (2564:  563  ล้านบาทและ  390  ล้านบาท  ตามลำดับ)</t>
  </si>
  <si>
    <t>กำไรจากการซื้อธุรกิจในราคาที่ต่ำกว่ามูลค่ายุติธรรม</t>
  </si>
  <si>
    <t>ผลกำไร (ขาดทุน) จากเงินลงทุนในตราสารทุนที่</t>
  </si>
  <si>
    <t xml:space="preserve">   วัดมูลค่ายุติธรรมผ่านกำไรขาดทุนเบ็ดเสร็จอื่น</t>
  </si>
  <si>
    <t xml:space="preserve">  วัดมูลค่ายุติธรรมผ่านกำไรขาดทุนเบ็ดเสร็จอื่น</t>
  </si>
  <si>
    <t xml:space="preserve">                </t>
  </si>
  <si>
    <t xml:space="preserve">                211   ล้านเหรียญสหรัฐ     หรือเทียบเท่าประมาณ    7,510    ล้านบาท    โดยชำระค่าหุ้นดังกล่าวด้วยการหักลบกลบหนี้กับเงินปันผลรับจาก</t>
  </si>
  <si>
    <t xml:space="preserve">       2.3    ในระหว่างงวดหกเดือนสิ้นสุดวันที่  30   มิถุนายน  2565   บริษัททำสัญญาซื้อหุ้นสามัญของบริษัทย่อยทางอ้อมบางแห่งเป็นจำนวนเงินรวม </t>
  </si>
  <si>
    <t xml:space="preserve">        2.5   ในระหว่างงวดหกเดือนสิ้นสุดวันที่  30  มิถุนายน  2565  กลุ่มบริษัทและบริษัทได้มีการประเมินราคาที่ดินใหม่และรับรู้มูลค่าที่ดินที่เพิ่มขึ้น</t>
  </si>
  <si>
    <t xml:space="preserve">       2.4    ในระหว่างงวดหกเดือนสิ้นสุดวันที่  30   มิถุนายน  2565  บริษัทได้ขายเงินลงทุนในหุ้นสามัญบางส่วนของบริษัทย่อยทางตรงแห่งหนึ่งเป็น</t>
  </si>
  <si>
    <r>
      <t xml:space="preserve">                 งบการเงินรวม)  </t>
    </r>
    <r>
      <rPr>
        <sz val="15"/>
        <rFont val="Angsana New"/>
        <family val="1"/>
      </rPr>
      <t>(ดูรายละเอียดในหมายเหตุข้อ 6)</t>
    </r>
  </si>
  <si>
    <r>
      <t xml:space="preserve">                ในงบการเงินรวมและงบการเงินเฉพาะกิจการจำนวน    14,162    ล้านบาท   และ    2,793    ล้านบาท   ตามลำดับ   </t>
    </r>
    <r>
      <rPr>
        <i/>
        <sz val="15"/>
        <rFont val="Angsana New"/>
        <family val="1"/>
      </rPr>
      <t>(2564:   68   ล้านบาทใน</t>
    </r>
  </si>
  <si>
    <t xml:space="preserve">                 โดยชำระค่าหุ้นดังกล่าวด้วยการหักลบกลบหนี้กับเงินปันผลรับจากบริษัทย่อยอีกแห่งหนึ่ง  (ดูรายละเอียดในหมายเหตุข้อ 4)</t>
  </si>
  <si>
    <t xml:space="preserve">       2.1    ณ    วันที่   30   มิถุนายน    2565    กลุ่มบริษัทและบริษัทมีเงินปันผลค้างรับเป็นจำนวนเงิน   253   ล้านบาทและ   34   ล้านบาท   ตามลำดับ </t>
  </si>
  <si>
    <t xml:space="preserve">       2.2    ในระหว่างงวดหกเดือนสิ้นสุดวันที่   30  มิถุนายน   2565    บริษัทเพิ่มทุนในบริษัทย่อยทางตรงแห่งหนึ่งเป็นจำนวนเงิน    7,171    ล้านบาท </t>
  </si>
  <si>
    <t xml:space="preserve">                บริษัทย่อยแห่งหนึ่ง  (ดูรายละเอียดในหมายเหตุข้อ 4)</t>
  </si>
  <si>
    <t xml:space="preserve">                จำนวนเงิน  12,078  ล้านบาท  โดยผู้ซื้อชำระค่าหุ้นด้วยการหักลบกลบหนี้  (ดูรายละเอียดในหมายเหตุข้อ 4)</t>
  </si>
  <si>
    <t>4, 12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</si>
</sst>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  <numFmt numFmtId="168" formatCode="0.0%"/>
  </numFmts>
  <fonts count="24">
    <font>
      <sz val="15"/>
      <name val="Angsana New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5"/>
      <color rgb="FF0070C0"/>
      <name val="Angsana New"/>
      <family val="1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0" fillId="0" borderId="0"/>
    <xf numFmtId="0" fontId="4" fillId="0" borderId="0"/>
    <xf numFmtId="43" fontId="1" fillId="0" borderId="0" applyFont="0" applyFill="0" applyBorder="0" applyAlignment="0" applyProtection="0"/>
    <xf numFmtId="0" fontId="23" fillId="0" borderId="0"/>
    <xf numFmtId="9" fontId="4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7" fillId="0" borderId="0" xfId="0" applyFont="1" applyFill="1" applyAlignment="1"/>
    <xf numFmtId="164" fontId="4" fillId="0" borderId="0" xfId="1" applyNumberFormat="1" applyFont="1" applyFill="1" applyAlignment="1"/>
    <xf numFmtId="164" fontId="5" fillId="0" borderId="0" xfId="1" applyNumberFormat="1" applyFont="1" applyFill="1" applyAlignment="1"/>
    <xf numFmtId="0" fontId="7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/>
    <xf numFmtId="165" fontId="5" fillId="0" borderId="2" xfId="0" applyNumberFormat="1" applyFont="1" applyFill="1" applyBorder="1" applyAlignment="1"/>
    <xf numFmtId="165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right"/>
    </xf>
    <xf numFmtId="164" fontId="4" fillId="0" borderId="0" xfId="1" applyNumberFormat="1" applyFont="1" applyFill="1" applyBorder="1" applyAlignment="1"/>
    <xf numFmtId="0" fontId="0" fillId="0" borderId="0" xfId="0" applyFill="1" applyAlignment="1"/>
    <xf numFmtId="49" fontId="0" fillId="0" borderId="0" xfId="0" applyNumberForma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165" fontId="9" fillId="0" borderId="0" xfId="0" quotePrefix="1" applyNumberFormat="1" applyFont="1" applyFill="1" applyAlignment="1">
      <alignment horizontal="right"/>
    </xf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0" fillId="0" borderId="0" xfId="0" applyFont="1" applyFill="1" applyAlignment="1"/>
    <xf numFmtId="165" fontId="9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0" fontId="17" fillId="0" borderId="0" xfId="0" applyFont="1" applyFill="1" applyAlignment="1">
      <alignment horizontal="center"/>
    </xf>
    <xf numFmtId="0" fontId="13" fillId="0" borderId="0" xfId="0" applyFont="1" applyFill="1" applyAlignment="1"/>
    <xf numFmtId="49" fontId="4" fillId="0" borderId="0" xfId="0" applyNumberFormat="1" applyFont="1" applyFill="1" applyAlignment="1"/>
    <xf numFmtId="0" fontId="5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/>
    <xf numFmtId="165" fontId="0" fillId="0" borderId="0" xfId="0" applyNumberFormat="1" applyFont="1" applyFill="1" applyAlignment="1"/>
    <xf numFmtId="165" fontId="5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4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ill="1" applyBorder="1" applyAlignment="1">
      <alignment horizontal="center"/>
    </xf>
    <xf numFmtId="49" fontId="7" fillId="0" borderId="0" xfId="0" applyNumberFormat="1" applyFont="1" applyFill="1" applyAlignment="1"/>
    <xf numFmtId="41" fontId="0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165" fontId="5" fillId="0" borderId="4" xfId="0" applyNumberFormat="1" applyFont="1" applyFill="1" applyBorder="1" applyAlignment="1"/>
    <xf numFmtId="165" fontId="5" fillId="0" borderId="3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37" fontId="4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41" fontId="4" fillId="0" borderId="0" xfId="3" applyNumberFormat="1" applyFont="1" applyFill="1" applyBorder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7" fontId="5" fillId="0" borderId="3" xfId="0" applyNumberFormat="1" applyFont="1" applyFill="1" applyBorder="1" applyAlignment="1"/>
    <xf numFmtId="41" fontId="5" fillId="0" borderId="4" xfId="3" applyNumberFormat="1" applyFont="1" applyFill="1" applyBorder="1" applyAlignment="1">
      <alignment horizontal="right"/>
    </xf>
    <xf numFmtId="165" fontId="8" fillId="0" borderId="0" xfId="0" applyNumberFormat="1" applyFont="1" applyFill="1" applyAlignment="1"/>
    <xf numFmtId="164" fontId="6" fillId="0" borderId="0" xfId="3" applyNumberFormat="1" applyFont="1" applyFill="1" applyAlignment="1">
      <alignment horizontal="right"/>
    </xf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64" fontId="4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164" fontId="4" fillId="0" borderId="1" xfId="3" applyNumberFormat="1" applyFont="1" applyFill="1" applyBorder="1" applyAlignment="1"/>
    <xf numFmtId="43" fontId="6" fillId="0" borderId="0" xfId="3" applyFont="1" applyFill="1" applyAlignment="1">
      <alignment horizontal="center"/>
    </xf>
    <xf numFmtId="164" fontId="4" fillId="0" borderId="1" xfId="3" applyNumberFormat="1" applyFont="1" applyFill="1" applyBorder="1" applyAlignment="1">
      <alignment horizontal="right"/>
    </xf>
    <xf numFmtId="167" fontId="5" fillId="0" borderId="3" xfId="3" applyNumberFormat="1" applyFont="1" applyFill="1" applyBorder="1" applyAlignment="1"/>
    <xf numFmtId="164" fontId="4" fillId="0" borderId="0" xfId="3" applyNumberFormat="1" applyFont="1" applyFill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2" xfId="3" applyNumberFormat="1" applyFont="1" applyFill="1" applyBorder="1" applyAlignment="1">
      <alignment horizontal="right"/>
    </xf>
    <xf numFmtId="164" fontId="0" fillId="0" borderId="0" xfId="3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/>
    <xf numFmtId="43" fontId="8" fillId="0" borderId="0" xfId="3" applyFont="1" applyFill="1" applyAlignment="1">
      <alignment horizontal="right"/>
    </xf>
    <xf numFmtId="165" fontId="8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3" fontId="4" fillId="0" borderId="0" xfId="3" applyFont="1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41" fontId="6" fillId="0" borderId="0" xfId="0" applyNumberFormat="1" applyFont="1" applyFill="1" applyAlignment="1">
      <alignment horizontal="center"/>
    </xf>
    <xf numFmtId="165" fontId="8" fillId="0" borderId="0" xfId="0" applyNumberFormat="1" applyFont="1" applyFill="1" applyBorder="1" applyAlignment="1"/>
    <xf numFmtId="165" fontId="0" fillId="0" borderId="1" xfId="0" applyNumberFormat="1" applyFill="1" applyBorder="1" applyAlignment="1">
      <alignment horizontal="right"/>
    </xf>
    <xf numFmtId="43" fontId="0" fillId="0" borderId="0" xfId="3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indent="2"/>
    </xf>
    <xf numFmtId="43" fontId="4" fillId="0" borderId="0" xfId="0" applyNumberFormat="1" applyFont="1" applyFill="1" applyAlignment="1"/>
    <xf numFmtId="164" fontId="13" fillId="0" borderId="0" xfId="0" applyNumberFormat="1" applyFont="1" applyFill="1" applyAlignment="1"/>
    <xf numFmtId="43" fontId="5" fillId="0" borderId="0" xfId="0" applyNumberFormat="1" applyFont="1" applyFill="1" applyBorder="1" applyAlignment="1"/>
    <xf numFmtId="41" fontId="5" fillId="0" borderId="4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41" fontId="5" fillId="0" borderId="3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indent="2"/>
    </xf>
    <xf numFmtId="41" fontId="5" fillId="0" borderId="0" xfId="3" applyNumberFormat="1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165" fontId="9" fillId="0" borderId="0" xfId="0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164" fontId="8" fillId="0" borderId="0" xfId="0" applyNumberFormat="1" applyFont="1" applyFill="1" applyAlignment="1">
      <alignment horizontal="center"/>
    </xf>
    <xf numFmtId="164" fontId="0" fillId="0" borderId="0" xfId="0" applyNumberFormat="1" applyFill="1"/>
    <xf numFmtId="165" fontId="5" fillId="0" borderId="0" xfId="0" applyNumberFormat="1" applyFont="1" applyFill="1"/>
    <xf numFmtId="165" fontId="0" fillId="0" borderId="0" xfId="0" applyNumberFormat="1" applyFill="1"/>
    <xf numFmtId="164" fontId="9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1" fontId="5" fillId="0" borderId="2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165" fontId="4" fillId="0" borderId="0" xfId="0" applyNumberFormat="1" applyFont="1" applyFill="1" applyBorder="1" applyAlignment="1"/>
    <xf numFmtId="41" fontId="4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4" fillId="0" borderId="0" xfId="1" applyNumberFormat="1" applyFont="1" applyFill="1" applyAlignment="1">
      <alignment horizontal="right"/>
    </xf>
    <xf numFmtId="164" fontId="4" fillId="0" borderId="0" xfId="1" quotePrefix="1" applyNumberFormat="1" applyFont="1" applyFill="1" applyAlignment="1">
      <alignment horizontal="right"/>
    </xf>
    <xf numFmtId="164" fontId="8" fillId="0" borderId="0" xfId="1" applyNumberFormat="1" applyFont="1" applyFill="1" applyAlignment="1"/>
    <xf numFmtId="164" fontId="0" fillId="0" borderId="1" xfId="3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1" fontId="5" fillId="0" borderId="0" xfId="3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6" fillId="0" borderId="0" xfId="0" applyFont="1" applyFill="1"/>
    <xf numFmtId="165" fontId="9" fillId="0" borderId="3" xfId="0" applyNumberFormat="1" applyFont="1" applyFill="1" applyBorder="1" applyAlignment="1">
      <alignment horizontal="right"/>
    </xf>
    <xf numFmtId="41" fontId="4" fillId="0" borderId="1" xfId="1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164" fontId="5" fillId="0" borderId="1" xfId="1" applyNumberFormat="1" applyFont="1" applyFill="1" applyBorder="1" applyAlignment="1"/>
    <xf numFmtId="164" fontId="0" fillId="0" borderId="1" xfId="1" applyNumberFormat="1" applyFont="1" applyFill="1" applyBorder="1" applyAlignment="1"/>
    <xf numFmtId="164" fontId="5" fillId="0" borderId="3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/>
    <xf numFmtId="165" fontId="4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/>
    <xf numFmtId="0" fontId="8" fillId="0" borderId="0" xfId="0" applyFont="1" applyFill="1"/>
    <xf numFmtId="0" fontId="0" fillId="0" borderId="0" xfId="0" applyFont="1" applyFill="1"/>
    <xf numFmtId="43" fontId="9" fillId="0" borderId="0" xfId="3" applyFont="1" applyFill="1" applyBorder="1" applyAlignment="1">
      <alignment horizontal="right"/>
    </xf>
    <xf numFmtId="43" fontId="5" fillId="0" borderId="0" xfId="3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9" fontId="9" fillId="0" borderId="0" xfId="0" applyNumberFormat="1" applyFont="1" applyFill="1"/>
    <xf numFmtId="49" fontId="8" fillId="0" borderId="0" xfId="0" applyNumberFormat="1" applyFont="1" applyFill="1"/>
    <xf numFmtId="165" fontId="4" fillId="0" borderId="1" xfId="0" applyNumberFormat="1" applyFont="1" applyFill="1" applyBorder="1"/>
    <xf numFmtId="165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4" fillId="0" borderId="0" xfId="0" applyNumberFormat="1" applyFont="1" applyFill="1"/>
    <xf numFmtId="37" fontId="4" fillId="0" borderId="0" xfId="0" applyNumberFormat="1" applyFont="1" applyFill="1"/>
    <xf numFmtId="44" fontId="0" fillId="0" borderId="0" xfId="0" applyNumberFormat="1" applyFill="1" applyAlignment="1">
      <alignment horizontal="right"/>
    </xf>
    <xf numFmtId="0" fontId="13" fillId="0" borderId="0" xfId="0" applyFont="1" applyFill="1"/>
    <xf numFmtId="165" fontId="4" fillId="0" borderId="3" xfId="0" applyNumberFormat="1" applyFont="1" applyFill="1" applyBorder="1"/>
    <xf numFmtId="164" fontId="0" fillId="0" borderId="1" xfId="0" applyNumberFormat="1" applyFill="1" applyBorder="1"/>
    <xf numFmtId="165" fontId="0" fillId="0" borderId="1" xfId="0" applyNumberFormat="1" applyFill="1" applyBorder="1"/>
    <xf numFmtId="164" fontId="4" fillId="0" borderId="0" xfId="0" applyNumberFormat="1" applyFont="1" applyFill="1"/>
    <xf numFmtId="37" fontId="0" fillId="0" borderId="1" xfId="0" applyNumberFormat="1" applyFill="1" applyBorder="1"/>
    <xf numFmtId="167" fontId="5" fillId="0" borderId="3" xfId="3" applyNumberFormat="1" applyFont="1" applyFill="1" applyBorder="1"/>
    <xf numFmtId="167" fontId="5" fillId="0" borderId="3" xfId="0" applyNumberFormat="1" applyFont="1" applyFill="1" applyBorder="1"/>
    <xf numFmtId="49" fontId="4" fillId="0" borderId="0" xfId="7" applyNumberFormat="1" applyFill="1"/>
    <xf numFmtId="49" fontId="10" fillId="0" borderId="0" xfId="0" applyNumberFormat="1" applyFont="1" applyFill="1"/>
    <xf numFmtId="0" fontId="10" fillId="0" borderId="0" xfId="0" applyFont="1" applyFill="1"/>
    <xf numFmtId="41" fontId="0" fillId="0" borderId="0" xfId="0" applyNumberFormat="1" applyFill="1"/>
    <xf numFmtId="0" fontId="16" fillId="0" borderId="0" xfId="0" applyFont="1" applyFill="1"/>
    <xf numFmtId="41" fontId="6" fillId="0" borderId="0" xfId="0" applyNumberFormat="1" applyFont="1" applyFill="1" applyAlignment="1">
      <alignment horizontal="right"/>
    </xf>
    <xf numFmtId="49" fontId="5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1" fontId="14" fillId="0" borderId="0" xfId="0" applyNumberFormat="1" applyFont="1" applyFill="1" applyAlignment="1">
      <alignment horizontal="center"/>
    </xf>
    <xf numFmtId="41" fontId="9" fillId="0" borderId="0" xfId="0" applyNumberFormat="1" applyFont="1" applyFill="1" applyAlignment="1">
      <alignment horizontal="right"/>
    </xf>
    <xf numFmtId="165" fontId="9" fillId="0" borderId="4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49" fontId="15" fillId="0" borderId="0" xfId="0" applyNumberFormat="1" applyFont="1" applyFill="1"/>
    <xf numFmtId="0" fontId="0" fillId="0" borderId="0" xfId="0" applyFill="1" applyAlignment="1">
      <alignment horizontal="left"/>
    </xf>
    <xf numFmtId="0" fontId="15" fillId="0" borderId="0" xfId="0" applyFont="1" applyFill="1"/>
    <xf numFmtId="0" fontId="9" fillId="0" borderId="0" xfId="0" applyFont="1" applyFill="1"/>
    <xf numFmtId="165" fontId="9" fillId="0" borderId="0" xfId="0" applyNumberFormat="1" applyFont="1" applyFill="1" applyBorder="1" applyAlignment="1">
      <alignment horizontal="center"/>
    </xf>
    <xf numFmtId="164" fontId="8" fillId="0" borderId="0" xfId="3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4" fontId="5" fillId="0" borderId="0" xfId="1" applyNumberFormat="1" applyFont="1" applyFill="1"/>
    <xf numFmtId="164" fontId="4" fillId="0" borderId="1" xfId="1" applyNumberFormat="1" applyFont="1" applyFill="1" applyBorder="1"/>
    <xf numFmtId="0" fontId="7" fillId="0" borderId="0" xfId="0" applyFont="1" applyFill="1"/>
    <xf numFmtId="164" fontId="8" fillId="0" borderId="1" xfId="3" applyNumberFormat="1" applyFont="1" applyFill="1" applyBorder="1" applyAlignment="1">
      <alignment horizontal="right"/>
    </xf>
    <xf numFmtId="41" fontId="5" fillId="0" borderId="3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3" fillId="0" borderId="0" xfId="0" applyNumberFormat="1" applyFont="1" applyFill="1"/>
    <xf numFmtId="49" fontId="4" fillId="0" borderId="0" xfId="0" applyNumberFormat="1" applyFont="1" applyFill="1"/>
    <xf numFmtId="49" fontId="7" fillId="0" borderId="0" xfId="0" applyNumberFormat="1" applyFont="1" applyFill="1"/>
    <xf numFmtId="49" fontId="0" fillId="0" borderId="0" xfId="0" applyNumberFormat="1" applyFill="1"/>
    <xf numFmtId="0" fontId="4" fillId="0" borderId="0" xfId="0" applyFont="1" applyFill="1" applyAlignment="1">
      <alignment horizontal="left"/>
    </xf>
    <xf numFmtId="49" fontId="6" fillId="0" borderId="0" xfId="0" applyNumberFormat="1" applyFont="1" applyFill="1"/>
    <xf numFmtId="168" fontId="4" fillId="0" borderId="0" xfId="12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4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3" xfId="5" xr:uid="{00000000-0005-0000-0000-000004000000}"/>
    <cellStyle name="Comma 3 2" xfId="10" xr:uid="{599A99CB-0A3E-4004-9687-31CD49D71AF8}"/>
    <cellStyle name="Currency 2" xfId="6" xr:uid="{00000000-0005-0000-0000-000005000000}"/>
    <cellStyle name="Normal" xfId="0" builtinId="0"/>
    <cellStyle name="Normal 2" xfId="7" xr:uid="{00000000-0005-0000-0000-000007000000}"/>
    <cellStyle name="Normal 3" xfId="11" xr:uid="{0DEE1603-AD23-4737-9A4E-DB6FA4B1B02B}"/>
    <cellStyle name="Normal 5" xfId="8" xr:uid="{00000000-0005-0000-0000-000008000000}"/>
    <cellStyle name="Normal 68" xfId="9" xr:uid="{00000000-0005-0000-0000-000009000000}"/>
    <cellStyle name="Percent" xfId="12" builtinId="5"/>
  </cellStyles>
  <dxfs count="0"/>
  <tableStyles count="0" defaultTableStyle="TableStyleMedium9" defaultPivotStyle="PivotStyleLight16"/>
  <colors>
    <mruColors>
      <color rgb="FF66FFFF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tabSelected="1" view="pageBreakPreview" topLeftCell="A31" zoomScaleNormal="85" zoomScaleSheetLayoutView="100" workbookViewId="0">
      <selection activeCell="B38" sqref="B38"/>
    </sheetView>
  </sheetViews>
  <sheetFormatPr defaultColWidth="9.125" defaultRowHeight="22.8" customHeight="1"/>
  <cols>
    <col min="1" max="1" width="45" style="228" customWidth="1"/>
    <col min="2" max="2" width="8.875" style="2" customWidth="1"/>
    <col min="3" max="3" width="1.125" style="108" customWidth="1"/>
    <col min="4" max="4" width="14.125" style="108" customWidth="1"/>
    <col min="5" max="5" width="1" style="108" customWidth="1"/>
    <col min="6" max="6" width="13.625" style="108" customWidth="1"/>
    <col min="7" max="7" width="1" style="108" customWidth="1"/>
    <col min="8" max="8" width="14.125" style="108" customWidth="1"/>
    <col min="9" max="9" width="1" style="108" customWidth="1"/>
    <col min="10" max="10" width="13.625" style="108" customWidth="1"/>
    <col min="11" max="16384" width="9.125" style="108"/>
  </cols>
  <sheetData>
    <row r="1" spans="1:10" ht="22.5" customHeight="1">
      <c r="A1" s="227" t="s">
        <v>0</v>
      </c>
    </row>
    <row r="2" spans="1:10" ht="22.5" customHeight="1">
      <c r="A2" s="227" t="s">
        <v>1</v>
      </c>
    </row>
    <row r="3" spans="1:10" ht="22.5" customHeight="1">
      <c r="A3" s="195"/>
      <c r="J3" s="59" t="s">
        <v>2</v>
      </c>
    </row>
    <row r="4" spans="1:10" ht="22.5" customHeight="1">
      <c r="C4" s="2"/>
      <c r="D4" s="234" t="s">
        <v>3</v>
      </c>
      <c r="E4" s="234"/>
      <c r="F4" s="234"/>
      <c r="G4" s="82"/>
      <c r="H4" s="234" t="s">
        <v>4</v>
      </c>
      <c r="I4" s="234"/>
      <c r="J4" s="234"/>
    </row>
    <row r="5" spans="1:10" ht="21.6">
      <c r="C5" s="176"/>
      <c r="D5" s="175" t="s">
        <v>287</v>
      </c>
      <c r="E5" s="1"/>
      <c r="F5" s="175" t="s">
        <v>5</v>
      </c>
      <c r="G5" s="1"/>
      <c r="H5" s="175" t="s">
        <v>287</v>
      </c>
      <c r="I5" s="1"/>
      <c r="J5" s="175" t="s">
        <v>5</v>
      </c>
    </row>
    <row r="6" spans="1:10" ht="21.6">
      <c r="B6" s="2" t="s">
        <v>6</v>
      </c>
      <c r="C6" s="176"/>
      <c r="D6" s="1">
        <v>2565</v>
      </c>
      <c r="E6" s="176"/>
      <c r="F6" s="1">
        <v>2564</v>
      </c>
      <c r="G6" s="1"/>
      <c r="H6" s="1">
        <v>2565</v>
      </c>
      <c r="I6" s="176"/>
      <c r="J6" s="1">
        <v>2564</v>
      </c>
    </row>
    <row r="7" spans="1:10" ht="23.4">
      <c r="A7" s="227" t="s">
        <v>7</v>
      </c>
      <c r="B7" s="108"/>
      <c r="C7" s="176"/>
      <c r="D7" s="177" t="s">
        <v>8</v>
      </c>
      <c r="E7" s="176"/>
      <c r="F7" s="19"/>
      <c r="G7" s="1"/>
      <c r="H7" s="177" t="s">
        <v>8</v>
      </c>
      <c r="I7" s="176"/>
      <c r="J7" s="19"/>
    </row>
    <row r="8" spans="1:10" ht="22.5" customHeight="1">
      <c r="A8" s="227"/>
      <c r="C8" s="176"/>
      <c r="D8" s="1"/>
      <c r="E8" s="176"/>
      <c r="F8" s="1"/>
      <c r="G8" s="1"/>
      <c r="H8" s="1"/>
      <c r="I8" s="176"/>
      <c r="J8" s="1"/>
    </row>
    <row r="9" spans="1:10" ht="22.5" customHeight="1">
      <c r="A9" s="229" t="s">
        <v>9</v>
      </c>
      <c r="C9" s="178"/>
      <c r="D9" s="178"/>
      <c r="E9" s="178"/>
      <c r="F9" s="178"/>
      <c r="G9" s="178"/>
      <c r="H9" s="178"/>
      <c r="I9" s="178"/>
      <c r="J9" s="178"/>
    </row>
    <row r="10" spans="1:10" ht="22.5" customHeight="1">
      <c r="A10" s="228" t="s">
        <v>10</v>
      </c>
      <c r="C10" s="178"/>
      <c r="D10" s="178">
        <v>26842628</v>
      </c>
      <c r="E10" s="178"/>
      <c r="F10" s="178">
        <v>36686058</v>
      </c>
      <c r="G10" s="178"/>
      <c r="H10" s="7">
        <v>2448560</v>
      </c>
      <c r="I10" s="178"/>
      <c r="J10" s="7">
        <v>2678546</v>
      </c>
    </row>
    <row r="11" spans="1:10" ht="22.5" customHeight="1">
      <c r="A11" s="228" t="s">
        <v>11</v>
      </c>
      <c r="B11" s="2">
        <v>12</v>
      </c>
      <c r="C11" s="178"/>
      <c r="D11" s="178">
        <v>42624072</v>
      </c>
      <c r="E11" s="178"/>
      <c r="F11" s="178">
        <v>38470747</v>
      </c>
      <c r="G11" s="178"/>
      <c r="H11" s="7">
        <v>2313692</v>
      </c>
      <c r="I11" s="178"/>
      <c r="J11" s="7">
        <v>3425089</v>
      </c>
    </row>
    <row r="12" spans="1:10" ht="22.5" customHeight="1">
      <c r="A12" s="230" t="s">
        <v>12</v>
      </c>
      <c r="B12" s="2">
        <v>3</v>
      </c>
      <c r="C12" s="178"/>
      <c r="D12" s="40">
        <v>0</v>
      </c>
      <c r="E12" s="178"/>
      <c r="F12" s="134">
        <v>0</v>
      </c>
      <c r="G12" s="178"/>
      <c r="H12" s="7">
        <v>10020085</v>
      </c>
      <c r="I12" s="178"/>
      <c r="J12" s="7">
        <v>6876278</v>
      </c>
    </row>
    <row r="13" spans="1:10" ht="22.5" customHeight="1">
      <c r="A13" s="230" t="s">
        <v>30</v>
      </c>
      <c r="C13" s="178"/>
      <c r="D13" s="134"/>
      <c r="E13" s="178"/>
      <c r="F13" s="134"/>
      <c r="G13" s="178"/>
      <c r="H13" s="7"/>
      <c r="I13" s="178"/>
      <c r="J13" s="7"/>
    </row>
    <row r="14" spans="1:10" ht="22.5" customHeight="1">
      <c r="A14" s="106" t="s">
        <v>283</v>
      </c>
      <c r="B14" s="2">
        <v>3</v>
      </c>
      <c r="C14" s="178"/>
      <c r="D14" s="134">
        <v>0</v>
      </c>
      <c r="E14" s="178"/>
      <c r="F14" s="134">
        <v>12263</v>
      </c>
      <c r="G14" s="178"/>
      <c r="H14" s="134">
        <v>0</v>
      </c>
      <c r="I14" s="178"/>
      <c r="J14" s="134">
        <v>0</v>
      </c>
    </row>
    <row r="15" spans="1:10" ht="22.5" customHeight="1">
      <c r="A15" s="231" t="s">
        <v>13</v>
      </c>
      <c r="C15" s="178"/>
      <c r="D15" s="178">
        <v>81446824</v>
      </c>
      <c r="E15" s="178"/>
      <c r="F15" s="178">
        <v>73431469</v>
      </c>
      <c r="G15" s="178"/>
      <c r="H15" s="7">
        <v>3158210</v>
      </c>
      <c r="I15" s="178"/>
      <c r="J15" s="7">
        <v>2784343</v>
      </c>
    </row>
    <row r="16" spans="1:10" ht="22.5" customHeight="1">
      <c r="A16" s="209" t="s">
        <v>14</v>
      </c>
      <c r="C16" s="178"/>
      <c r="D16" s="178">
        <v>53030123</v>
      </c>
      <c r="E16" s="178"/>
      <c r="F16" s="178">
        <v>47955121</v>
      </c>
      <c r="G16" s="178"/>
      <c r="H16" s="7">
        <v>789448</v>
      </c>
      <c r="I16" s="178"/>
      <c r="J16" s="7">
        <v>789100</v>
      </c>
    </row>
    <row r="17" spans="1:10" ht="22.5" customHeight="1">
      <c r="A17" s="209" t="s">
        <v>15</v>
      </c>
      <c r="C17" s="178"/>
      <c r="D17" s="178">
        <v>3793899</v>
      </c>
      <c r="E17" s="178"/>
      <c r="F17" s="178">
        <v>3593865</v>
      </c>
      <c r="G17" s="178"/>
      <c r="H17" s="134">
        <v>0</v>
      </c>
      <c r="I17" s="178"/>
      <c r="J17" s="134">
        <v>7</v>
      </c>
    </row>
    <row r="18" spans="1:10" ht="22.5" customHeight="1">
      <c r="A18" s="231" t="s">
        <v>16</v>
      </c>
      <c r="C18" s="178"/>
      <c r="D18" s="178"/>
      <c r="E18" s="178"/>
      <c r="F18" s="178"/>
      <c r="G18" s="178"/>
      <c r="H18" s="134"/>
      <c r="I18" s="178"/>
      <c r="J18" s="134"/>
    </row>
    <row r="19" spans="1:10" ht="22.5" customHeight="1">
      <c r="A19" s="209" t="s">
        <v>17</v>
      </c>
      <c r="C19" s="178"/>
      <c r="D19" s="178">
        <v>221059</v>
      </c>
      <c r="E19" s="178"/>
      <c r="F19" s="178">
        <v>274394</v>
      </c>
      <c r="G19" s="178"/>
      <c r="H19" s="40">
        <v>0</v>
      </c>
      <c r="I19" s="178"/>
      <c r="J19" s="40">
        <v>0</v>
      </c>
    </row>
    <row r="20" spans="1:10" ht="22.5" customHeight="1">
      <c r="A20" s="231" t="s">
        <v>18</v>
      </c>
      <c r="C20" s="178"/>
      <c r="D20" s="178">
        <v>3969364</v>
      </c>
      <c r="E20" s="178"/>
      <c r="F20" s="178">
        <v>5662990</v>
      </c>
      <c r="G20" s="178"/>
      <c r="H20" s="134">
        <v>0</v>
      </c>
      <c r="I20" s="178"/>
      <c r="J20" s="134">
        <v>0</v>
      </c>
    </row>
    <row r="21" spans="1:10" ht="22.5" customHeight="1">
      <c r="A21" s="231" t="s">
        <v>19</v>
      </c>
      <c r="C21" s="178"/>
      <c r="D21" s="178">
        <v>2527394</v>
      </c>
      <c r="E21" s="178"/>
      <c r="F21" s="178">
        <v>2403458</v>
      </c>
      <c r="G21" s="178"/>
      <c r="H21" s="7">
        <v>170850</v>
      </c>
      <c r="I21" s="178"/>
      <c r="J21" s="7">
        <v>231813</v>
      </c>
    </row>
    <row r="22" spans="1:10" ht="22.5" customHeight="1">
      <c r="A22" s="209" t="s">
        <v>20</v>
      </c>
      <c r="B22" s="2">
        <v>3</v>
      </c>
      <c r="C22" s="178"/>
      <c r="D22" s="178">
        <v>253037</v>
      </c>
      <c r="E22" s="178"/>
      <c r="F22" s="178">
        <v>171566</v>
      </c>
      <c r="G22" s="178"/>
      <c r="H22" s="134">
        <v>34058</v>
      </c>
      <c r="I22" s="178"/>
      <c r="J22" s="134">
        <v>0</v>
      </c>
    </row>
    <row r="23" spans="1:10" ht="22.5" customHeight="1">
      <c r="A23" s="231" t="s">
        <v>21</v>
      </c>
      <c r="C23" s="178"/>
      <c r="D23" s="145">
        <v>8082956</v>
      </c>
      <c r="E23" s="178"/>
      <c r="F23" s="145">
        <v>7872561</v>
      </c>
      <c r="G23" s="178"/>
      <c r="H23" s="14">
        <v>159261</v>
      </c>
      <c r="I23" s="178"/>
      <c r="J23" s="14">
        <v>53206</v>
      </c>
    </row>
    <row r="24" spans="1:10" ht="22.5" customHeight="1">
      <c r="A24" s="209" t="s">
        <v>271</v>
      </c>
      <c r="C24" s="178"/>
      <c r="D24" s="55"/>
      <c r="E24" s="178"/>
      <c r="F24" s="55"/>
      <c r="G24" s="178"/>
      <c r="H24" s="14"/>
      <c r="I24" s="178"/>
      <c r="J24" s="14"/>
    </row>
    <row r="25" spans="1:10" ht="22.5" customHeight="1">
      <c r="A25" s="209" t="s">
        <v>22</v>
      </c>
      <c r="C25" s="178"/>
      <c r="D25" s="151">
        <v>15863</v>
      </c>
      <c r="E25" s="152"/>
      <c r="F25" s="151">
        <v>15739</v>
      </c>
      <c r="G25" s="178"/>
      <c r="H25" s="151">
        <v>0</v>
      </c>
      <c r="I25" s="178"/>
      <c r="J25" s="151">
        <v>0</v>
      </c>
    </row>
    <row r="26" spans="1:10" s="107" customFormat="1" ht="22.5" customHeight="1">
      <c r="A26" s="195" t="s">
        <v>23</v>
      </c>
      <c r="B26" s="9"/>
      <c r="C26" s="114"/>
      <c r="D26" s="153">
        <f>SUM(D10:D25)</f>
        <v>222807219</v>
      </c>
      <c r="E26" s="114"/>
      <c r="F26" s="153">
        <f>SUM(F10:F25)</f>
        <v>216550231</v>
      </c>
      <c r="G26" s="114"/>
      <c r="H26" s="153">
        <f>SUM(H10:H25)</f>
        <v>19094164</v>
      </c>
      <c r="I26" s="114"/>
      <c r="J26" s="153">
        <f>SUM(J10:J25)</f>
        <v>16838382</v>
      </c>
    </row>
    <row r="27" spans="1:10" s="107" customFormat="1" ht="22.5" customHeight="1">
      <c r="A27" s="195"/>
      <c r="B27" s="9"/>
      <c r="C27" s="114"/>
      <c r="D27" s="114"/>
      <c r="E27" s="114"/>
      <c r="F27" s="114"/>
      <c r="G27" s="114"/>
      <c r="H27" s="114"/>
      <c r="I27" s="114"/>
      <c r="J27" s="114"/>
    </row>
    <row r="28" spans="1:10" ht="22.5" customHeight="1">
      <c r="A28" s="227" t="s">
        <v>0</v>
      </c>
    </row>
    <row r="29" spans="1:10" ht="22.5" customHeight="1">
      <c r="A29" s="227" t="s">
        <v>1</v>
      </c>
    </row>
    <row r="30" spans="1:10" ht="22.5" customHeight="1">
      <c r="A30" s="195"/>
      <c r="J30" s="59" t="s">
        <v>2</v>
      </c>
    </row>
    <row r="31" spans="1:10" ht="22.5" customHeight="1">
      <c r="C31" s="2"/>
      <c r="D31" s="234" t="s">
        <v>3</v>
      </c>
      <c r="E31" s="234"/>
      <c r="F31" s="234"/>
      <c r="G31" s="82"/>
      <c r="H31" s="234" t="s">
        <v>4</v>
      </c>
      <c r="I31" s="234"/>
      <c r="J31" s="234"/>
    </row>
    <row r="32" spans="1:10" ht="22.5" customHeight="1">
      <c r="A32" s="108"/>
      <c r="B32" s="108"/>
      <c r="C32" s="176"/>
      <c r="D32" s="175" t="s">
        <v>287</v>
      </c>
      <c r="E32" s="1"/>
      <c r="F32" s="175" t="s">
        <v>5</v>
      </c>
      <c r="G32" s="1"/>
      <c r="H32" s="175" t="s">
        <v>287</v>
      </c>
      <c r="I32" s="1"/>
      <c r="J32" s="175" t="s">
        <v>5</v>
      </c>
    </row>
    <row r="33" spans="1:15" ht="22.5" customHeight="1">
      <c r="B33" s="2" t="s">
        <v>6</v>
      </c>
      <c r="C33" s="176"/>
      <c r="D33" s="1">
        <v>2565</v>
      </c>
      <c r="E33" s="176"/>
      <c r="F33" s="1">
        <v>2564</v>
      </c>
      <c r="G33" s="1"/>
      <c r="H33" s="1">
        <v>2565</v>
      </c>
      <c r="I33" s="176"/>
      <c r="J33" s="1">
        <v>2564</v>
      </c>
    </row>
    <row r="34" spans="1:15" ht="22.5" customHeight="1">
      <c r="A34" s="227" t="s">
        <v>24</v>
      </c>
      <c r="B34" s="108"/>
      <c r="C34" s="176"/>
      <c r="D34" s="177" t="s">
        <v>8</v>
      </c>
      <c r="E34" s="176"/>
      <c r="F34" s="19"/>
      <c r="G34" s="1"/>
      <c r="H34" s="177" t="s">
        <v>8</v>
      </c>
      <c r="I34" s="176"/>
      <c r="J34" s="19"/>
    </row>
    <row r="35" spans="1:15" ht="22.5" customHeight="1">
      <c r="A35" s="227"/>
      <c r="C35" s="176"/>
      <c r="D35" s="1"/>
      <c r="E35" s="176"/>
      <c r="F35" s="1"/>
      <c r="G35" s="1"/>
      <c r="H35" s="1"/>
      <c r="I35" s="176"/>
      <c r="J35" s="1"/>
    </row>
    <row r="36" spans="1:15" ht="22.5" customHeight="1">
      <c r="A36" s="229" t="s">
        <v>25</v>
      </c>
      <c r="C36" s="178"/>
      <c r="D36" s="178"/>
      <c r="E36" s="178"/>
      <c r="F36" s="178"/>
      <c r="G36" s="178"/>
      <c r="H36" s="178"/>
      <c r="I36" s="178"/>
      <c r="J36" s="178"/>
    </row>
    <row r="37" spans="1:15" ht="22.5" customHeight="1">
      <c r="A37" s="230" t="s">
        <v>26</v>
      </c>
      <c r="B37" s="2" t="s">
        <v>359</v>
      </c>
      <c r="C37" s="178"/>
      <c r="D37" s="14">
        <v>14648719</v>
      </c>
      <c r="E37" s="178"/>
      <c r="F37" s="14">
        <v>13034063</v>
      </c>
      <c r="G37" s="178"/>
      <c r="H37" s="178">
        <v>949200</v>
      </c>
      <c r="I37" s="178"/>
      <c r="J37" s="178">
        <v>761000</v>
      </c>
    </row>
    <row r="38" spans="1:15" ht="22.5" customHeight="1">
      <c r="A38" s="230" t="s">
        <v>27</v>
      </c>
      <c r="B38" s="2">
        <v>4</v>
      </c>
      <c r="C38" s="178"/>
      <c r="D38" s="134">
        <v>0</v>
      </c>
      <c r="E38" s="178"/>
      <c r="F38" s="134">
        <v>0</v>
      </c>
      <c r="G38" s="178"/>
      <c r="H38" s="55">
        <v>244730397</v>
      </c>
      <c r="I38" s="178"/>
      <c r="J38" s="55">
        <v>228979533</v>
      </c>
    </row>
    <row r="39" spans="1:15" ht="22.5" customHeight="1">
      <c r="A39" s="148" t="s">
        <v>28</v>
      </c>
      <c r="B39" s="2">
        <v>4</v>
      </c>
      <c r="C39" s="178"/>
      <c r="D39" s="14">
        <v>231422246</v>
      </c>
      <c r="E39" s="178"/>
      <c r="F39" s="14">
        <v>230428252</v>
      </c>
      <c r="G39" s="178"/>
      <c r="H39" s="178">
        <v>160125</v>
      </c>
      <c r="I39" s="178"/>
      <c r="J39" s="178">
        <v>1645869</v>
      </c>
    </row>
    <row r="40" spans="1:15" ht="22.5" customHeight="1">
      <c r="A40" s="230" t="s">
        <v>29</v>
      </c>
      <c r="C40" s="178"/>
      <c r="D40" s="14">
        <v>21542408</v>
      </c>
      <c r="E40" s="178"/>
      <c r="F40" s="14">
        <v>22411734</v>
      </c>
      <c r="G40" s="178"/>
      <c r="H40" s="136">
        <v>4360381</v>
      </c>
      <c r="I40" s="178"/>
      <c r="J40" s="136">
        <v>4360381</v>
      </c>
    </row>
    <row r="41" spans="1:15" ht="22.5" customHeight="1">
      <c r="A41" s="230" t="s">
        <v>30</v>
      </c>
      <c r="B41" s="2">
        <v>3</v>
      </c>
      <c r="C41" s="178"/>
      <c r="D41" s="134">
        <v>0</v>
      </c>
      <c r="E41" s="178"/>
      <c r="F41" s="134">
        <v>36788</v>
      </c>
      <c r="G41" s="178"/>
      <c r="H41" s="178">
        <v>6678000</v>
      </c>
      <c r="I41" s="178"/>
      <c r="J41" s="178">
        <v>570000</v>
      </c>
    </row>
    <row r="42" spans="1:15" ht="22.5" customHeight="1">
      <c r="A42" s="230" t="s">
        <v>31</v>
      </c>
      <c r="B42" s="2" t="s">
        <v>338</v>
      </c>
      <c r="C42" s="178"/>
      <c r="D42" s="7">
        <v>6305128</v>
      </c>
      <c r="E42" s="178"/>
      <c r="F42" s="7">
        <v>5082471</v>
      </c>
      <c r="G42" s="178"/>
      <c r="H42" s="136">
        <v>2677130</v>
      </c>
      <c r="I42" s="178"/>
      <c r="J42" s="136">
        <v>2068929</v>
      </c>
      <c r="M42" s="233"/>
      <c r="N42" s="233"/>
      <c r="O42" s="233"/>
    </row>
    <row r="43" spans="1:15" ht="22.5" customHeight="1">
      <c r="A43" s="230" t="s">
        <v>32</v>
      </c>
      <c r="B43" s="2">
        <v>6</v>
      </c>
      <c r="C43" s="55"/>
      <c r="D43" s="7">
        <v>263970663</v>
      </c>
      <c r="E43" s="55"/>
      <c r="F43" s="7">
        <v>230507342</v>
      </c>
      <c r="G43" s="55"/>
      <c r="H43" s="178">
        <v>18092799</v>
      </c>
      <c r="I43" s="55"/>
      <c r="J43" s="178">
        <v>15787495</v>
      </c>
    </row>
    <row r="44" spans="1:15" ht="22.5" customHeight="1">
      <c r="A44" s="230" t="s">
        <v>33</v>
      </c>
      <c r="C44" s="178"/>
      <c r="D44" s="7">
        <v>35762865</v>
      </c>
      <c r="E44" s="178"/>
      <c r="F44" s="7">
        <v>34663569</v>
      </c>
      <c r="G44" s="178"/>
      <c r="H44" s="134">
        <v>421352</v>
      </c>
      <c r="I44" s="178"/>
      <c r="J44" s="134">
        <v>372529</v>
      </c>
    </row>
    <row r="45" spans="1:15" ht="22.5" customHeight="1">
      <c r="A45" s="230" t="s">
        <v>34</v>
      </c>
      <c r="C45" s="55"/>
      <c r="D45" s="7">
        <v>69098259</v>
      </c>
      <c r="E45" s="55"/>
      <c r="F45" s="7">
        <v>60816718</v>
      </c>
      <c r="G45" s="55"/>
      <c r="H45" s="134">
        <v>0</v>
      </c>
      <c r="I45" s="178"/>
      <c r="J45" s="134">
        <v>0</v>
      </c>
    </row>
    <row r="46" spans="1:15" ht="22.5" customHeight="1">
      <c r="A46" s="230" t="s">
        <v>35</v>
      </c>
      <c r="C46" s="178"/>
      <c r="D46" s="7">
        <v>14131605</v>
      </c>
      <c r="E46" s="178"/>
      <c r="F46" s="7">
        <v>13649484</v>
      </c>
      <c r="G46" s="178"/>
      <c r="H46" s="137">
        <v>21901</v>
      </c>
      <c r="I46" s="178"/>
      <c r="J46" s="137">
        <v>19194</v>
      </c>
    </row>
    <row r="47" spans="1:15" ht="22.5" customHeight="1">
      <c r="A47" s="209" t="s">
        <v>36</v>
      </c>
      <c r="C47" s="55"/>
      <c r="D47" s="7">
        <v>12229871</v>
      </c>
      <c r="E47" s="55"/>
      <c r="F47" s="7">
        <v>9958123</v>
      </c>
      <c r="G47" s="55"/>
      <c r="H47" s="134">
        <v>0</v>
      </c>
      <c r="I47" s="178"/>
      <c r="J47" s="134">
        <v>0</v>
      </c>
    </row>
    <row r="48" spans="1:15" ht="22.5" customHeight="1">
      <c r="A48" s="228" t="s">
        <v>37</v>
      </c>
      <c r="C48" s="178"/>
      <c r="D48" s="7">
        <v>4126695</v>
      </c>
      <c r="E48" s="178"/>
      <c r="F48" s="7">
        <v>4729748</v>
      </c>
      <c r="G48" s="178"/>
      <c r="H48" s="134">
        <v>0</v>
      </c>
      <c r="I48" s="178"/>
      <c r="J48" s="178">
        <v>1238375</v>
      </c>
    </row>
    <row r="49" spans="1:10" ht="22.5" customHeight="1">
      <c r="A49" s="209" t="s">
        <v>284</v>
      </c>
      <c r="C49" s="7"/>
      <c r="D49" s="134">
        <v>3377127</v>
      </c>
      <c r="E49" s="7"/>
      <c r="F49" s="134">
        <v>143614</v>
      </c>
      <c r="G49" s="7"/>
      <c r="H49" s="134">
        <v>386972</v>
      </c>
      <c r="I49" s="178"/>
      <c r="J49" s="134">
        <v>143614</v>
      </c>
    </row>
    <row r="50" spans="1:10" ht="22.5" customHeight="1">
      <c r="A50" s="228" t="s">
        <v>38</v>
      </c>
      <c r="C50" s="178"/>
      <c r="D50" s="154">
        <v>4206542</v>
      </c>
      <c r="E50" s="178"/>
      <c r="F50" s="154">
        <v>3560201</v>
      </c>
      <c r="G50" s="178"/>
      <c r="H50" s="172">
        <v>145259</v>
      </c>
      <c r="I50" s="178"/>
      <c r="J50" s="172">
        <v>268070</v>
      </c>
    </row>
    <row r="51" spans="1:10" s="107" customFormat="1" ht="22.5" customHeight="1">
      <c r="A51" s="195" t="s">
        <v>39</v>
      </c>
      <c r="B51" s="9"/>
      <c r="C51" s="114"/>
      <c r="D51" s="153">
        <f>SUM(D37:D50)</f>
        <v>680822128</v>
      </c>
      <c r="E51" s="114"/>
      <c r="F51" s="153">
        <f>SUM(F37:F50)</f>
        <v>629022107</v>
      </c>
      <c r="G51" s="114"/>
      <c r="H51" s="153">
        <f>SUM(H37:H50)</f>
        <v>278623516</v>
      </c>
      <c r="I51" s="114"/>
      <c r="J51" s="153">
        <f>SUM(J37:J50)</f>
        <v>256214989</v>
      </c>
    </row>
    <row r="52" spans="1:10" s="107" customFormat="1" ht="22.5" customHeight="1">
      <c r="A52" s="195"/>
      <c r="B52" s="9"/>
      <c r="C52" s="114"/>
      <c r="D52" s="114"/>
      <c r="E52" s="114"/>
      <c r="F52" s="114"/>
      <c r="G52" s="114"/>
      <c r="H52" s="114"/>
      <c r="I52" s="114"/>
      <c r="J52" s="114"/>
    </row>
    <row r="53" spans="1:10" s="107" customFormat="1" ht="22.5" customHeight="1" thickBot="1">
      <c r="A53" s="195" t="s">
        <v>40</v>
      </c>
      <c r="B53" s="9"/>
      <c r="C53" s="114"/>
      <c r="D53" s="155">
        <f>D26+D51</f>
        <v>903629347</v>
      </c>
      <c r="E53" s="114"/>
      <c r="F53" s="155">
        <f>F26+F51</f>
        <v>845572338</v>
      </c>
      <c r="G53" s="114"/>
      <c r="H53" s="155">
        <f>H26+H51</f>
        <v>297717680</v>
      </c>
      <c r="I53" s="114"/>
      <c r="J53" s="155">
        <f>J26+J51</f>
        <v>273053371</v>
      </c>
    </row>
    <row r="54" spans="1:10" s="107" customFormat="1" ht="22.5" customHeight="1" thickTop="1">
      <c r="A54" s="195"/>
      <c r="B54" s="9"/>
      <c r="C54" s="114"/>
      <c r="D54" s="114"/>
      <c r="E54" s="114"/>
      <c r="F54" s="114"/>
      <c r="G54" s="114"/>
      <c r="H54" s="114"/>
      <c r="I54" s="114"/>
      <c r="J54" s="114"/>
    </row>
    <row r="55" spans="1:10" ht="22.5" customHeight="1">
      <c r="A55" s="227" t="s">
        <v>0</v>
      </c>
    </row>
    <row r="56" spans="1:10" ht="22.5" customHeight="1">
      <c r="A56" s="227" t="s">
        <v>1</v>
      </c>
    </row>
    <row r="57" spans="1:10" ht="22.5" customHeight="1">
      <c r="A57" s="195"/>
      <c r="J57" s="59" t="s">
        <v>2</v>
      </c>
    </row>
    <row r="58" spans="1:10" ht="22.5" customHeight="1">
      <c r="C58" s="2"/>
      <c r="D58" s="234" t="s">
        <v>3</v>
      </c>
      <c r="E58" s="234"/>
      <c r="F58" s="234"/>
      <c r="G58" s="82"/>
      <c r="H58" s="234" t="s">
        <v>4</v>
      </c>
      <c r="I58" s="234"/>
      <c r="J58" s="234"/>
    </row>
    <row r="59" spans="1:10" ht="22.5" customHeight="1">
      <c r="A59" s="108"/>
      <c r="B59" s="108"/>
      <c r="C59" s="176"/>
      <c r="D59" s="175" t="s">
        <v>287</v>
      </c>
      <c r="E59" s="1"/>
      <c r="F59" s="175" t="s">
        <v>5</v>
      </c>
      <c r="G59" s="1"/>
      <c r="H59" s="175" t="s">
        <v>287</v>
      </c>
      <c r="I59" s="1"/>
      <c r="J59" s="175" t="s">
        <v>5</v>
      </c>
    </row>
    <row r="60" spans="1:10" ht="22.5" customHeight="1">
      <c r="B60" s="2" t="s">
        <v>6</v>
      </c>
      <c r="C60" s="176"/>
      <c r="D60" s="1">
        <v>2565</v>
      </c>
      <c r="E60" s="176"/>
      <c r="F60" s="1">
        <v>2564</v>
      </c>
      <c r="G60" s="1"/>
      <c r="H60" s="1">
        <v>2565</v>
      </c>
      <c r="I60" s="176"/>
      <c r="J60" s="1">
        <v>2564</v>
      </c>
    </row>
    <row r="61" spans="1:10" ht="22.5" customHeight="1">
      <c r="A61" s="227" t="s">
        <v>41</v>
      </c>
      <c r="B61" s="108"/>
      <c r="C61" s="176"/>
      <c r="D61" s="177" t="s">
        <v>8</v>
      </c>
      <c r="E61" s="176"/>
      <c r="F61" s="19"/>
      <c r="G61" s="1"/>
      <c r="H61" s="177" t="s">
        <v>8</v>
      </c>
      <c r="I61" s="176"/>
      <c r="J61" s="19"/>
    </row>
    <row r="62" spans="1:10" ht="22.5" customHeight="1">
      <c r="D62" s="175"/>
      <c r="F62" s="175"/>
      <c r="G62" s="1"/>
      <c r="H62" s="175"/>
      <c r="J62" s="175"/>
    </row>
    <row r="63" spans="1:10" ht="22.5" customHeight="1">
      <c r="A63" s="229" t="s">
        <v>42</v>
      </c>
      <c r="C63" s="178"/>
      <c r="D63" s="178"/>
      <c r="E63" s="178"/>
      <c r="F63" s="178"/>
      <c r="G63" s="178"/>
      <c r="H63" s="178"/>
      <c r="I63" s="178"/>
      <c r="J63" s="178"/>
    </row>
    <row r="64" spans="1:10" ht="22.5" customHeight="1">
      <c r="A64" s="228" t="s">
        <v>43</v>
      </c>
      <c r="C64" s="179"/>
      <c r="D64" s="179"/>
      <c r="E64" s="179"/>
      <c r="F64" s="179"/>
      <c r="G64" s="179"/>
      <c r="H64" s="179"/>
      <c r="I64" s="179"/>
      <c r="J64" s="179"/>
    </row>
    <row r="65" spans="1:10" ht="22.5" customHeight="1">
      <c r="A65" s="230" t="s">
        <v>44</v>
      </c>
      <c r="C65" s="178"/>
      <c r="D65" s="138">
        <v>85755646</v>
      </c>
      <c r="E65" s="178"/>
      <c r="F65" s="138">
        <v>70991804</v>
      </c>
      <c r="G65" s="178"/>
      <c r="H65" s="134">
        <v>0</v>
      </c>
      <c r="I65" s="178"/>
      <c r="J65" s="134">
        <v>0</v>
      </c>
    </row>
    <row r="66" spans="1:10" ht="22.5" customHeight="1">
      <c r="A66" s="230" t="s">
        <v>45</v>
      </c>
      <c r="C66" s="178"/>
      <c r="D66" s="138">
        <v>16966179</v>
      </c>
      <c r="E66" s="178"/>
      <c r="F66" s="138">
        <v>17964321</v>
      </c>
      <c r="G66" s="178"/>
      <c r="H66" s="138">
        <v>5294750</v>
      </c>
      <c r="I66" s="178"/>
      <c r="J66" s="138">
        <v>8487944</v>
      </c>
    </row>
    <row r="67" spans="1:10" ht="22.5" customHeight="1">
      <c r="A67" s="228" t="s">
        <v>46</v>
      </c>
      <c r="C67" s="178"/>
      <c r="D67" s="7">
        <v>46084400</v>
      </c>
      <c r="E67" s="178"/>
      <c r="F67" s="7">
        <v>44371714</v>
      </c>
      <c r="G67" s="178"/>
      <c r="H67" s="178">
        <v>1034776</v>
      </c>
      <c r="I67" s="178"/>
      <c r="J67" s="178">
        <v>1147644</v>
      </c>
    </row>
    <row r="68" spans="1:10" ht="22.5" customHeight="1">
      <c r="A68" s="228" t="s">
        <v>47</v>
      </c>
      <c r="C68" s="178"/>
      <c r="D68" s="136">
        <v>13614077</v>
      </c>
      <c r="E68" s="178"/>
      <c r="F68" s="136">
        <v>12234209</v>
      </c>
      <c r="G68" s="178"/>
      <c r="H68" s="178">
        <v>571880</v>
      </c>
      <c r="I68" s="178"/>
      <c r="J68" s="178">
        <v>161986</v>
      </c>
    </row>
    <row r="69" spans="1:10" ht="22.5" customHeight="1">
      <c r="A69" s="230" t="s">
        <v>48</v>
      </c>
      <c r="C69" s="178"/>
      <c r="E69" s="178"/>
      <c r="G69" s="178"/>
      <c r="H69" s="132"/>
      <c r="I69" s="178"/>
      <c r="J69" s="132"/>
    </row>
    <row r="70" spans="1:10" ht="22.5" customHeight="1">
      <c r="A70" s="230" t="s">
        <v>49</v>
      </c>
      <c r="B70" s="2">
        <v>12</v>
      </c>
      <c r="C70" s="178"/>
      <c r="D70" s="7">
        <v>51477703</v>
      </c>
      <c r="E70" s="178"/>
      <c r="F70" s="7">
        <v>39064753</v>
      </c>
      <c r="G70" s="178"/>
      <c r="H70" s="132">
        <v>13443118</v>
      </c>
      <c r="I70" s="178"/>
      <c r="J70" s="132">
        <v>12283186</v>
      </c>
    </row>
    <row r="71" spans="1:10" ht="22.5" customHeight="1">
      <c r="A71" s="230" t="s">
        <v>50</v>
      </c>
      <c r="C71" s="178"/>
      <c r="E71" s="178"/>
      <c r="G71" s="178"/>
      <c r="H71" s="132"/>
      <c r="I71" s="178"/>
      <c r="J71" s="132"/>
    </row>
    <row r="72" spans="1:10" ht="22.5" customHeight="1">
      <c r="A72" s="230" t="s">
        <v>51</v>
      </c>
      <c r="C72" s="178"/>
      <c r="D72" s="7">
        <v>4717770</v>
      </c>
      <c r="E72" s="178"/>
      <c r="F72" s="7">
        <v>4439143</v>
      </c>
      <c r="G72" s="178"/>
      <c r="H72" s="132">
        <v>163130</v>
      </c>
      <c r="I72" s="178"/>
      <c r="J72" s="132">
        <v>145712</v>
      </c>
    </row>
    <row r="73" spans="1:10" ht="22.5" customHeight="1">
      <c r="A73" s="230" t="s">
        <v>52</v>
      </c>
      <c r="B73" s="2">
        <v>3</v>
      </c>
      <c r="C73" s="178"/>
      <c r="D73" s="134">
        <v>2066325</v>
      </c>
      <c r="E73" s="178"/>
      <c r="F73" s="134">
        <v>1456136</v>
      </c>
      <c r="G73" s="178"/>
      <c r="H73" s="134">
        <v>14400000</v>
      </c>
      <c r="I73" s="178"/>
      <c r="J73" s="134">
        <v>0</v>
      </c>
    </row>
    <row r="74" spans="1:10" ht="22.5" customHeight="1">
      <c r="A74" s="230" t="s">
        <v>53</v>
      </c>
      <c r="C74" s="178"/>
      <c r="D74" s="7">
        <v>2415440</v>
      </c>
      <c r="E74" s="178"/>
      <c r="F74" s="7">
        <v>1726944</v>
      </c>
      <c r="G74" s="178"/>
      <c r="H74" s="134">
        <v>0</v>
      </c>
      <c r="I74" s="178"/>
      <c r="J74" s="134">
        <v>0</v>
      </c>
    </row>
    <row r="75" spans="1:10" ht="22.5" customHeight="1">
      <c r="A75" s="230" t="s">
        <v>54</v>
      </c>
      <c r="B75" s="2">
        <v>12</v>
      </c>
      <c r="C75" s="178"/>
      <c r="D75" s="7">
        <v>366619</v>
      </c>
      <c r="E75" s="178"/>
      <c r="F75" s="7">
        <v>169135</v>
      </c>
      <c r="G75" s="178"/>
      <c r="H75" s="134">
        <v>141753</v>
      </c>
      <c r="I75" s="178"/>
      <c r="J75" s="134">
        <v>63952</v>
      </c>
    </row>
    <row r="76" spans="1:10" ht="22.5" customHeight="1">
      <c r="A76" s="228" t="s">
        <v>55</v>
      </c>
      <c r="C76" s="178"/>
      <c r="D76" s="135">
        <v>11434412</v>
      </c>
      <c r="E76" s="178"/>
      <c r="F76" s="135">
        <v>11509815</v>
      </c>
      <c r="G76" s="178"/>
      <c r="H76" s="151">
        <v>1500047</v>
      </c>
      <c r="I76" s="178"/>
      <c r="J76" s="151">
        <v>1669245</v>
      </c>
    </row>
    <row r="77" spans="1:10" s="107" customFormat="1" ht="22.5" customHeight="1">
      <c r="A77" s="195" t="s">
        <v>56</v>
      </c>
      <c r="B77" s="9"/>
      <c r="C77" s="114"/>
      <c r="D77" s="153">
        <f>SUM(D65:D76)</f>
        <v>234898571</v>
      </c>
      <c r="E77" s="114"/>
      <c r="F77" s="153">
        <f>SUM(F65:F76)</f>
        <v>203927974</v>
      </c>
      <c r="G77" s="114"/>
      <c r="H77" s="153">
        <f>SUM(H65:H76)</f>
        <v>36549454</v>
      </c>
      <c r="I77" s="114"/>
      <c r="J77" s="153">
        <f>SUM(J65:J76)</f>
        <v>23959669</v>
      </c>
    </row>
    <row r="78" spans="1:10" ht="22.5" customHeight="1">
      <c r="C78" s="178"/>
      <c r="D78" s="178"/>
      <c r="E78" s="178"/>
      <c r="F78" s="178"/>
      <c r="G78" s="178"/>
      <c r="H78" s="178"/>
      <c r="I78" s="178"/>
      <c r="J78" s="178"/>
    </row>
    <row r="79" spans="1:10" ht="22.5" customHeight="1">
      <c r="A79" s="229" t="s">
        <v>57</v>
      </c>
      <c r="C79" s="178"/>
      <c r="D79" s="178"/>
      <c r="E79" s="178"/>
      <c r="F79" s="178"/>
      <c r="G79" s="178"/>
      <c r="H79" s="178"/>
      <c r="I79" s="178"/>
      <c r="J79" s="178"/>
    </row>
    <row r="80" spans="1:10" ht="22.5" customHeight="1">
      <c r="A80" s="230" t="s">
        <v>58</v>
      </c>
      <c r="B80" s="2" t="s">
        <v>334</v>
      </c>
      <c r="C80" s="178"/>
      <c r="D80" s="178">
        <v>315676641</v>
      </c>
      <c r="E80" s="178"/>
      <c r="F80" s="178">
        <v>301239870</v>
      </c>
      <c r="G80" s="178"/>
      <c r="H80" s="14">
        <v>105063718</v>
      </c>
      <c r="I80" s="178"/>
      <c r="J80" s="14">
        <v>113607461</v>
      </c>
    </row>
    <row r="81" spans="1:10" ht="22.5" customHeight="1">
      <c r="A81" s="230" t="s">
        <v>59</v>
      </c>
      <c r="C81" s="178"/>
      <c r="D81" s="178">
        <v>30392004</v>
      </c>
      <c r="E81" s="178"/>
      <c r="F81" s="178">
        <v>29460702</v>
      </c>
      <c r="G81" s="178"/>
      <c r="H81" s="14">
        <v>244140</v>
      </c>
      <c r="I81" s="178"/>
      <c r="J81" s="14">
        <v>225143</v>
      </c>
    </row>
    <row r="82" spans="1:10" ht="22.5" customHeight="1">
      <c r="A82" s="228" t="s">
        <v>60</v>
      </c>
      <c r="C82" s="178"/>
      <c r="D82" s="115">
        <v>12835084</v>
      </c>
      <c r="E82" s="178"/>
      <c r="F82" s="115">
        <v>8944759</v>
      </c>
      <c r="G82" s="178"/>
      <c r="H82" s="134">
        <v>578982</v>
      </c>
      <c r="I82" s="180"/>
      <c r="J82" s="134">
        <v>0</v>
      </c>
    </row>
    <row r="83" spans="1:10" ht="22.5" customHeight="1">
      <c r="A83" s="230" t="s">
        <v>61</v>
      </c>
      <c r="C83" s="178"/>
      <c r="D83" s="178">
        <v>9843688</v>
      </c>
      <c r="E83" s="178"/>
      <c r="F83" s="178">
        <v>9556316</v>
      </c>
      <c r="G83" s="178"/>
      <c r="H83" s="134">
        <v>2793093</v>
      </c>
      <c r="I83" s="178"/>
      <c r="J83" s="134">
        <v>2703958</v>
      </c>
    </row>
    <row r="84" spans="1:10" ht="22.5" customHeight="1">
      <c r="A84" s="228" t="s">
        <v>62</v>
      </c>
      <c r="C84" s="178"/>
      <c r="D84" s="156">
        <v>3235407</v>
      </c>
      <c r="E84" s="178"/>
      <c r="F84" s="156">
        <v>2574360</v>
      </c>
      <c r="G84" s="178"/>
      <c r="H84" s="134">
        <v>0</v>
      </c>
      <c r="I84" s="14"/>
      <c r="J84" s="134">
        <v>0</v>
      </c>
    </row>
    <row r="85" spans="1:10" ht="22.5" customHeight="1">
      <c r="A85" s="230" t="s">
        <v>63</v>
      </c>
      <c r="B85" s="2">
        <v>12</v>
      </c>
      <c r="C85" s="178"/>
      <c r="D85" s="151">
        <v>0</v>
      </c>
      <c r="E85" s="178"/>
      <c r="F85" s="157">
        <v>230483</v>
      </c>
      <c r="G85" s="178"/>
      <c r="H85" s="151">
        <v>0</v>
      </c>
      <c r="I85" s="14"/>
      <c r="J85" s="151">
        <v>0</v>
      </c>
    </row>
    <row r="86" spans="1:10" s="107" customFormat="1" ht="22.5" customHeight="1">
      <c r="A86" s="195" t="s">
        <v>64</v>
      </c>
      <c r="B86" s="9"/>
      <c r="C86" s="114"/>
      <c r="D86" s="153">
        <f>SUM(D80:D85)</f>
        <v>371982824</v>
      </c>
      <c r="E86" s="114"/>
      <c r="F86" s="153">
        <f>SUM(F80:F85)</f>
        <v>352006490</v>
      </c>
      <c r="G86" s="114"/>
      <c r="H86" s="158">
        <f>SUM(H80:H85)</f>
        <v>108679933</v>
      </c>
      <c r="I86" s="13"/>
      <c r="J86" s="158">
        <f>SUM(J80:J85)</f>
        <v>116536562</v>
      </c>
    </row>
    <row r="87" spans="1:10" s="107" customFormat="1" ht="22.5" customHeight="1">
      <c r="A87" s="195"/>
      <c r="B87" s="9"/>
      <c r="C87" s="114"/>
      <c r="D87" s="114"/>
      <c r="E87" s="114"/>
      <c r="F87" s="114"/>
      <c r="G87" s="114"/>
      <c r="H87" s="114"/>
      <c r="I87" s="114"/>
      <c r="J87" s="114"/>
    </row>
    <row r="88" spans="1:10" s="107" customFormat="1" ht="22.5" customHeight="1">
      <c r="A88" s="195" t="s">
        <v>65</v>
      </c>
      <c r="B88" s="9"/>
      <c r="C88" s="114"/>
      <c r="D88" s="153">
        <f>SUM(D77+D86)</f>
        <v>606881395</v>
      </c>
      <c r="E88" s="114"/>
      <c r="F88" s="153">
        <f>SUM(F77+F86)</f>
        <v>555934464</v>
      </c>
      <c r="G88" s="114"/>
      <c r="H88" s="153">
        <f>SUM(H77+H86)</f>
        <v>145229387</v>
      </c>
      <c r="I88" s="114"/>
      <c r="J88" s="153">
        <f>SUM(J77+J86)</f>
        <v>140496231</v>
      </c>
    </row>
    <row r="89" spans="1:10" s="107" customFormat="1" ht="22.5" customHeight="1">
      <c r="A89" s="195"/>
      <c r="B89" s="9"/>
      <c r="C89" s="114"/>
      <c r="D89" s="164"/>
      <c r="E89" s="114"/>
      <c r="F89" s="164"/>
      <c r="G89" s="114"/>
      <c r="H89" s="164"/>
      <c r="I89" s="114"/>
      <c r="J89" s="164"/>
    </row>
    <row r="90" spans="1:10" ht="22.5" customHeight="1">
      <c r="A90" s="227" t="s">
        <v>0</v>
      </c>
      <c r="B90" s="26"/>
      <c r="C90" s="181"/>
      <c r="D90" s="181"/>
      <c r="E90" s="181"/>
      <c r="F90" s="181"/>
      <c r="G90" s="181"/>
      <c r="H90" s="181"/>
      <c r="I90" s="181"/>
      <c r="J90" s="181"/>
    </row>
    <row r="91" spans="1:10" ht="22.5" customHeight="1">
      <c r="A91" s="227" t="s">
        <v>1</v>
      </c>
      <c r="B91" s="26"/>
      <c r="C91" s="181"/>
      <c r="D91" s="181"/>
      <c r="E91" s="181"/>
      <c r="F91" s="181"/>
      <c r="G91" s="181"/>
      <c r="H91" s="181"/>
      <c r="I91" s="181"/>
      <c r="J91" s="181"/>
    </row>
    <row r="92" spans="1:10" ht="22.5" customHeight="1">
      <c r="A92" s="195"/>
      <c r="J92" s="59" t="s">
        <v>2</v>
      </c>
    </row>
    <row r="93" spans="1:10" ht="22.5" customHeight="1">
      <c r="C93" s="2"/>
      <c r="D93" s="234" t="s">
        <v>3</v>
      </c>
      <c r="E93" s="234"/>
      <c r="F93" s="234"/>
      <c r="G93" s="82"/>
      <c r="H93" s="234" t="s">
        <v>4</v>
      </c>
      <c r="I93" s="234"/>
      <c r="J93" s="234"/>
    </row>
    <row r="94" spans="1:10" ht="22.5" customHeight="1">
      <c r="A94" s="108"/>
      <c r="B94" s="108"/>
      <c r="C94" s="176"/>
      <c r="D94" s="175" t="s">
        <v>287</v>
      </c>
      <c r="E94" s="1"/>
      <c r="F94" s="175" t="s">
        <v>5</v>
      </c>
      <c r="G94" s="1"/>
      <c r="H94" s="175" t="s">
        <v>287</v>
      </c>
      <c r="I94" s="1"/>
      <c r="J94" s="175" t="s">
        <v>5</v>
      </c>
    </row>
    <row r="95" spans="1:10" ht="22.5" customHeight="1">
      <c r="B95" s="2" t="s">
        <v>6</v>
      </c>
      <c r="C95" s="176"/>
      <c r="D95" s="1">
        <v>2565</v>
      </c>
      <c r="E95" s="176"/>
      <c r="F95" s="1">
        <v>2564</v>
      </c>
      <c r="G95" s="1"/>
      <c r="H95" s="1">
        <v>2565</v>
      </c>
      <c r="I95" s="176"/>
      <c r="J95" s="1">
        <v>2564</v>
      </c>
    </row>
    <row r="96" spans="1:10" ht="22.5" customHeight="1">
      <c r="A96" s="227" t="s">
        <v>66</v>
      </c>
      <c r="B96" s="108"/>
      <c r="C96" s="176"/>
      <c r="D96" s="177" t="s">
        <v>8</v>
      </c>
      <c r="E96" s="176"/>
      <c r="F96" s="19"/>
      <c r="G96" s="1"/>
      <c r="H96" s="177" t="s">
        <v>8</v>
      </c>
      <c r="I96" s="176"/>
      <c r="J96" s="19"/>
    </row>
    <row r="97" spans="1:10" ht="22.5" customHeight="1">
      <c r="D97" s="175"/>
      <c r="F97" s="175"/>
      <c r="G97" s="1"/>
      <c r="H97" s="175"/>
      <c r="J97" s="175"/>
    </row>
    <row r="98" spans="1:10" ht="22.5" customHeight="1">
      <c r="A98" s="229" t="s">
        <v>67</v>
      </c>
      <c r="C98" s="179"/>
      <c r="D98" s="179"/>
      <c r="E98" s="179"/>
      <c r="F98" s="179"/>
      <c r="G98" s="179"/>
      <c r="H98" s="179"/>
      <c r="I98" s="179"/>
      <c r="J98" s="179"/>
    </row>
    <row r="99" spans="1:10" ht="22.5" customHeight="1">
      <c r="A99" s="228" t="s">
        <v>68</v>
      </c>
      <c r="C99" s="179"/>
      <c r="D99" s="179"/>
      <c r="E99" s="179"/>
      <c r="F99" s="179"/>
      <c r="G99" s="179"/>
      <c r="H99" s="179"/>
      <c r="I99" s="179"/>
      <c r="J99" s="179"/>
    </row>
    <row r="100" spans="1:10" ht="22.5" customHeight="1" thickBot="1">
      <c r="A100" s="230" t="s">
        <v>69</v>
      </c>
      <c r="C100" s="178"/>
      <c r="D100" s="182">
        <v>9291530</v>
      </c>
      <c r="E100" s="178"/>
      <c r="F100" s="182">
        <v>9291530</v>
      </c>
      <c r="G100" s="178"/>
      <c r="H100" s="159">
        <v>9291530</v>
      </c>
      <c r="I100" s="178"/>
      <c r="J100" s="159">
        <v>9291530</v>
      </c>
    </row>
    <row r="101" spans="1:10" ht="22.5" customHeight="1" thickTop="1">
      <c r="A101" s="230" t="s">
        <v>285</v>
      </c>
      <c r="C101" s="178"/>
      <c r="D101" s="7"/>
      <c r="E101" s="178"/>
      <c r="F101" s="7"/>
      <c r="G101" s="178"/>
      <c r="H101" s="136"/>
      <c r="I101" s="178"/>
      <c r="J101" s="136"/>
    </row>
    <row r="102" spans="1:10" ht="22.5" customHeight="1">
      <c r="A102" s="232" t="s">
        <v>286</v>
      </c>
      <c r="C102" s="178"/>
      <c r="D102" s="7">
        <v>8611242</v>
      </c>
      <c r="E102" s="178"/>
      <c r="F102" s="7">
        <v>8611242</v>
      </c>
      <c r="G102" s="178"/>
      <c r="H102" s="136">
        <v>8611242</v>
      </c>
      <c r="I102" s="178"/>
      <c r="J102" s="136">
        <v>8611242</v>
      </c>
    </row>
    <row r="103" spans="1:10" ht="22.5" customHeight="1">
      <c r="A103" s="228" t="s">
        <v>70</v>
      </c>
      <c r="C103" s="160"/>
      <c r="D103" s="161"/>
      <c r="E103" s="160"/>
      <c r="F103" s="161"/>
      <c r="G103" s="160"/>
      <c r="H103" s="160"/>
      <c r="I103" s="160"/>
      <c r="J103" s="160"/>
    </row>
    <row r="104" spans="1:10" ht="22.5" customHeight="1">
      <c r="A104" s="228" t="s">
        <v>71</v>
      </c>
      <c r="C104" s="178"/>
      <c r="D104" s="138">
        <v>57298909</v>
      </c>
      <c r="E104" s="178"/>
      <c r="F104" s="138">
        <v>57298909</v>
      </c>
      <c r="G104" s="178"/>
      <c r="H104" s="7">
        <v>56408882</v>
      </c>
      <c r="I104" s="178"/>
      <c r="J104" s="7">
        <v>56408882</v>
      </c>
    </row>
    <row r="105" spans="1:10" ht="22.5" customHeight="1">
      <c r="A105" s="230" t="s">
        <v>72</v>
      </c>
      <c r="C105" s="178"/>
      <c r="D105" s="138">
        <v>3548471</v>
      </c>
      <c r="E105" s="178"/>
      <c r="F105" s="138">
        <v>3582872</v>
      </c>
      <c r="G105" s="178"/>
      <c r="H105" s="136">
        <v>3470021</v>
      </c>
      <c r="I105" s="178"/>
      <c r="J105" s="136">
        <v>3470021</v>
      </c>
    </row>
    <row r="106" spans="1:10" ht="22.5" customHeight="1">
      <c r="A106" s="230" t="s">
        <v>73</v>
      </c>
      <c r="C106" s="178"/>
      <c r="D106" s="138"/>
      <c r="E106" s="178"/>
      <c r="F106" s="138"/>
      <c r="G106" s="178"/>
      <c r="H106" s="178"/>
      <c r="I106" s="178"/>
      <c r="J106" s="178"/>
    </row>
    <row r="107" spans="1:10" ht="22.5" customHeight="1">
      <c r="A107" s="230" t="s">
        <v>74</v>
      </c>
      <c r="C107" s="178"/>
      <c r="D107" s="138">
        <v>4486317</v>
      </c>
      <c r="E107" s="178"/>
      <c r="F107" s="138">
        <v>5458941</v>
      </c>
      <c r="G107" s="178"/>
      <c r="H107" s="134">
        <v>0</v>
      </c>
      <c r="I107" s="160"/>
      <c r="J107" s="134">
        <v>0</v>
      </c>
    </row>
    <row r="108" spans="1:10" ht="22.5" customHeight="1">
      <c r="A108" s="230" t="s">
        <v>75</v>
      </c>
      <c r="C108" s="178"/>
      <c r="D108" s="138"/>
      <c r="E108" s="178"/>
      <c r="F108" s="138"/>
      <c r="G108" s="178"/>
      <c r="H108" s="178"/>
      <c r="I108" s="178"/>
      <c r="J108" s="178"/>
    </row>
    <row r="109" spans="1:10" ht="22.5" customHeight="1">
      <c r="A109" s="230" t="s">
        <v>76</v>
      </c>
      <c r="C109" s="178"/>
      <c r="D109" s="160">
        <v>-9917</v>
      </c>
      <c r="E109" s="178"/>
      <c r="F109" s="160">
        <v>-9917</v>
      </c>
      <c r="G109" s="178"/>
      <c r="H109" s="136">
        <v>490423</v>
      </c>
      <c r="I109" s="178"/>
      <c r="J109" s="136">
        <v>490423</v>
      </c>
    </row>
    <row r="110" spans="1:10" ht="22.5" customHeight="1">
      <c r="A110" s="228" t="s">
        <v>77</v>
      </c>
      <c r="C110" s="178"/>
      <c r="D110" s="138"/>
      <c r="E110" s="178"/>
      <c r="F110" s="138"/>
      <c r="G110" s="178"/>
      <c r="H110" s="178"/>
      <c r="I110" s="178"/>
      <c r="J110" s="178"/>
    </row>
    <row r="111" spans="1:10" ht="22.5" customHeight="1">
      <c r="A111" s="228" t="s">
        <v>78</v>
      </c>
      <c r="C111" s="178"/>
      <c r="D111" s="138"/>
      <c r="E111" s="178"/>
      <c r="F111" s="138"/>
      <c r="G111" s="178"/>
      <c r="H111" s="178"/>
      <c r="I111" s="178"/>
      <c r="J111" s="178"/>
    </row>
    <row r="112" spans="1:10" ht="22.5" customHeight="1">
      <c r="A112" s="228" t="s">
        <v>79</v>
      </c>
      <c r="C112" s="178"/>
      <c r="D112" s="7">
        <v>929166</v>
      </c>
      <c r="E112" s="178"/>
      <c r="F112" s="7">
        <v>929166</v>
      </c>
      <c r="G112" s="178"/>
      <c r="H112" s="7">
        <v>929166</v>
      </c>
      <c r="I112" s="178"/>
      <c r="J112" s="7">
        <v>929166</v>
      </c>
    </row>
    <row r="113" spans="1:10" ht="22.5" customHeight="1">
      <c r="A113" s="228" t="s">
        <v>80</v>
      </c>
      <c r="C113" s="178"/>
      <c r="D113" s="138">
        <v>132440498</v>
      </c>
      <c r="E113" s="178"/>
      <c r="F113" s="138">
        <v>127749010</v>
      </c>
      <c r="G113" s="178"/>
      <c r="H113" s="14">
        <v>66030964</v>
      </c>
      <c r="I113" s="178"/>
      <c r="J113" s="14">
        <v>48369402</v>
      </c>
    </row>
    <row r="114" spans="1:10" ht="22.5" customHeight="1">
      <c r="A114" s="230" t="s">
        <v>81</v>
      </c>
      <c r="C114" s="160"/>
      <c r="D114" s="162">
        <v>-10332356</v>
      </c>
      <c r="E114" s="160"/>
      <c r="F114" s="162">
        <v>-10332356</v>
      </c>
      <c r="G114" s="160"/>
      <c r="H114" s="134">
        <v>-6244707</v>
      </c>
      <c r="I114" s="160"/>
      <c r="J114" s="134">
        <v>-6244707</v>
      </c>
    </row>
    <row r="115" spans="1:10" ht="22.5" customHeight="1">
      <c r="A115" s="230" t="s">
        <v>82</v>
      </c>
      <c r="C115" s="178"/>
      <c r="D115" s="135">
        <v>40041066</v>
      </c>
      <c r="E115" s="178"/>
      <c r="F115" s="135">
        <v>9279320</v>
      </c>
      <c r="G115" s="178"/>
      <c r="H115" s="172">
        <v>7792302</v>
      </c>
      <c r="I115" s="178"/>
      <c r="J115" s="172">
        <v>5522711</v>
      </c>
    </row>
    <row r="116" spans="1:10" s="107" customFormat="1" ht="22.5" customHeight="1">
      <c r="A116" s="195" t="s">
        <v>83</v>
      </c>
      <c r="B116" s="9"/>
      <c r="C116" s="114"/>
      <c r="D116" s="163">
        <f>SUM(D101:D115)</f>
        <v>237013396</v>
      </c>
      <c r="E116" s="114"/>
      <c r="F116" s="163">
        <f>SUM(F101:F115)</f>
        <v>202567187</v>
      </c>
      <c r="G116" s="114"/>
      <c r="H116" s="8">
        <f>SUM(H101:H115)</f>
        <v>137488293</v>
      </c>
      <c r="I116" s="114"/>
      <c r="J116" s="8">
        <f>SUM(J101:J115)</f>
        <v>117557140</v>
      </c>
    </row>
    <row r="117" spans="1:10" s="106" customFormat="1" ht="22.5" customHeight="1">
      <c r="A117" s="230" t="s">
        <v>84</v>
      </c>
      <c r="B117" s="2">
        <v>8</v>
      </c>
      <c r="C117" s="115"/>
      <c r="D117" s="183">
        <v>15000000</v>
      </c>
      <c r="E117" s="115"/>
      <c r="F117" s="183">
        <v>15000000</v>
      </c>
      <c r="G117" s="115"/>
      <c r="H117" s="184">
        <v>15000000</v>
      </c>
      <c r="I117" s="115"/>
      <c r="J117" s="184">
        <v>15000000</v>
      </c>
    </row>
    <row r="118" spans="1:10" s="107" customFormat="1" ht="22.5" customHeight="1">
      <c r="A118" s="195" t="s">
        <v>85</v>
      </c>
      <c r="B118" s="9"/>
      <c r="C118" s="114"/>
      <c r="D118" s="8">
        <f>SUM(D116:D117)</f>
        <v>252013396</v>
      </c>
      <c r="E118" s="114"/>
      <c r="F118" s="8">
        <f>SUM(F116:F117)</f>
        <v>217567187</v>
      </c>
      <c r="G118" s="114"/>
      <c r="H118" s="8">
        <f>SUM(H116:H117)</f>
        <v>152488293</v>
      </c>
      <c r="I118" s="114"/>
      <c r="J118" s="8">
        <f>SUM(J116:J117)</f>
        <v>132557140</v>
      </c>
    </row>
    <row r="119" spans="1:10" ht="22.5" customHeight="1">
      <c r="A119" s="228" t="s">
        <v>86</v>
      </c>
      <c r="C119" s="178"/>
      <c r="D119" s="135">
        <v>44734556</v>
      </c>
      <c r="E119" s="178"/>
      <c r="F119" s="135">
        <v>72070687</v>
      </c>
      <c r="G119" s="178"/>
      <c r="H119" s="151">
        <v>0</v>
      </c>
      <c r="I119" s="178"/>
      <c r="J119" s="151">
        <v>0</v>
      </c>
    </row>
    <row r="120" spans="1:10" s="107" customFormat="1" ht="22.5" customHeight="1">
      <c r="A120" s="195" t="s">
        <v>87</v>
      </c>
      <c r="B120" s="2"/>
      <c r="C120" s="114"/>
      <c r="D120" s="153">
        <f>SUM(D118:D119)</f>
        <v>296747952</v>
      </c>
      <c r="E120" s="114"/>
      <c r="F120" s="153">
        <f>SUM(F118:F119)</f>
        <v>289637874</v>
      </c>
      <c r="G120" s="114"/>
      <c r="H120" s="153">
        <f>SUM(H118:H119)</f>
        <v>152488293</v>
      </c>
      <c r="I120" s="114"/>
      <c r="J120" s="153">
        <f>SUM(J118:J119)</f>
        <v>132557140</v>
      </c>
    </row>
    <row r="121" spans="1:10" ht="22.5" customHeight="1">
      <c r="A121" s="195"/>
      <c r="C121" s="178"/>
      <c r="D121" s="185"/>
      <c r="E121" s="178"/>
      <c r="F121" s="185"/>
      <c r="G121" s="178"/>
      <c r="H121" s="178"/>
      <c r="I121" s="178"/>
      <c r="J121" s="178"/>
    </row>
    <row r="122" spans="1:10" ht="22.5" customHeight="1" thickBot="1">
      <c r="A122" s="195" t="s">
        <v>88</v>
      </c>
      <c r="C122" s="114"/>
      <c r="D122" s="155">
        <f>D88+D120</f>
        <v>903629347</v>
      </c>
      <c r="E122" s="114"/>
      <c r="F122" s="155">
        <f>F88+F120</f>
        <v>845572338</v>
      </c>
      <c r="G122" s="114"/>
      <c r="H122" s="155">
        <f>H88+H120</f>
        <v>297717680</v>
      </c>
      <c r="I122" s="114"/>
      <c r="J122" s="155">
        <f>J88+J120</f>
        <v>273053371</v>
      </c>
    </row>
    <row r="123" spans="1:10" ht="22.5" customHeight="1" thickTop="1"/>
    <row r="124" spans="1:10" ht="21.6"/>
  </sheetData>
  <mergeCells count="8">
    <mergeCell ref="D93:F93"/>
    <mergeCell ref="H93:J93"/>
    <mergeCell ref="D4:F4"/>
    <mergeCell ref="H4:J4"/>
    <mergeCell ref="D31:F31"/>
    <mergeCell ref="H31:J31"/>
    <mergeCell ref="D58:F58"/>
    <mergeCell ref="H58:J58"/>
  </mergeCells>
  <pageMargins left="0.73" right="0.8" top="0.48" bottom="0.5" header="0.5" footer="0.5"/>
  <pageSetup paperSize="9" scale="85" firstPageNumber="3" fitToHeight="4" orientation="portrait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  <rowBreaks count="3" manualBreakCount="3">
    <brk id="27" max="16383" man="1"/>
    <brk id="54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view="pageBreakPreview" zoomScale="66" zoomScaleNormal="85" zoomScaleSheetLayoutView="130" workbookViewId="0">
      <selection activeCell="J3" sqref="J3"/>
    </sheetView>
  </sheetViews>
  <sheetFormatPr defaultColWidth="9.125" defaultRowHeight="23.25" customHeight="1"/>
  <cols>
    <col min="1" max="1" width="42" style="28" customWidth="1"/>
    <col min="2" max="2" width="8.75" style="2" customWidth="1"/>
    <col min="3" max="3" width="0.875" style="129" customWidth="1"/>
    <col min="4" max="4" width="14.125" style="129" customWidth="1"/>
    <col min="5" max="5" width="0.875" style="129" customWidth="1"/>
    <col min="6" max="6" width="13.625" style="129" customWidth="1"/>
    <col min="7" max="7" width="1" style="129" customWidth="1"/>
    <col min="8" max="8" width="14.125" style="129" customWidth="1"/>
    <col min="9" max="9" width="0.875" style="129" customWidth="1"/>
    <col min="10" max="10" width="14.125" style="129" customWidth="1"/>
    <col min="11" max="16384" width="9.125" style="129"/>
  </cols>
  <sheetData>
    <row r="1" spans="1:10" ht="22.8" customHeight="1">
      <c r="A1" s="25" t="s">
        <v>0</v>
      </c>
      <c r="B1" s="26"/>
      <c r="C1" s="27"/>
      <c r="D1" s="27"/>
      <c r="E1" s="27"/>
      <c r="F1" s="27"/>
      <c r="G1" s="27"/>
      <c r="H1" s="237"/>
      <c r="I1" s="237"/>
      <c r="J1" s="237"/>
    </row>
    <row r="2" spans="1:10" ht="22.8" customHeight="1">
      <c r="A2" s="25" t="s">
        <v>89</v>
      </c>
      <c r="B2" s="26"/>
      <c r="C2" s="27"/>
      <c r="D2" s="27"/>
      <c r="E2" s="27"/>
      <c r="F2" s="27"/>
      <c r="G2" s="27"/>
      <c r="H2" s="237"/>
      <c r="I2" s="237"/>
      <c r="J2" s="237"/>
    </row>
    <row r="3" spans="1:10" ht="24" customHeight="1">
      <c r="A3" s="5"/>
      <c r="B3" s="5"/>
      <c r="C3" s="27"/>
      <c r="D3" s="27"/>
      <c r="E3" s="27"/>
      <c r="F3" s="27"/>
      <c r="G3" s="27"/>
      <c r="H3" s="27"/>
      <c r="I3" s="27"/>
      <c r="J3" s="59" t="s">
        <v>2</v>
      </c>
    </row>
    <row r="4" spans="1:10" ht="24" customHeight="1">
      <c r="B4" s="226"/>
      <c r="C4" s="226"/>
      <c r="D4" s="234" t="s">
        <v>3</v>
      </c>
      <c r="E4" s="234"/>
      <c r="F4" s="234"/>
      <c r="G4" s="29"/>
      <c r="H4" s="234" t="s">
        <v>4</v>
      </c>
      <c r="I4" s="234"/>
      <c r="J4" s="234"/>
    </row>
    <row r="5" spans="1:10" ht="24" customHeight="1">
      <c r="B5" s="226"/>
      <c r="C5" s="226"/>
      <c r="D5" s="238" t="s">
        <v>90</v>
      </c>
      <c r="E5" s="239"/>
      <c r="F5" s="239"/>
      <c r="G5" s="60"/>
      <c r="H5" s="238" t="s">
        <v>90</v>
      </c>
      <c r="I5" s="239"/>
      <c r="J5" s="239"/>
    </row>
    <row r="6" spans="1:10" ht="24" customHeight="1">
      <c r="B6" s="226"/>
      <c r="C6" s="226"/>
      <c r="D6" s="236" t="s">
        <v>91</v>
      </c>
      <c r="E6" s="236"/>
      <c r="F6" s="236"/>
      <c r="G6" s="225"/>
      <c r="H6" s="236" t="s">
        <v>91</v>
      </c>
      <c r="I6" s="236"/>
      <c r="J6" s="236"/>
    </row>
    <row r="7" spans="1:10" ht="23.25" customHeight="1">
      <c r="B7" s="226" t="s">
        <v>6</v>
      </c>
      <c r="C7" s="30"/>
      <c r="D7" s="19">
        <v>2565</v>
      </c>
      <c r="E7" s="30"/>
      <c r="F7" s="19">
        <v>2564</v>
      </c>
      <c r="G7" s="17"/>
      <c r="H7" s="19">
        <v>2565</v>
      </c>
      <c r="I7" s="30"/>
      <c r="J7" s="19">
        <v>2564</v>
      </c>
    </row>
    <row r="8" spans="1:10" ht="21.75" customHeight="1">
      <c r="A8" s="39" t="s">
        <v>92</v>
      </c>
      <c r="C8" s="130"/>
      <c r="D8" s="131"/>
      <c r="E8" s="131"/>
      <c r="F8" s="131"/>
      <c r="G8" s="131"/>
      <c r="H8" s="131"/>
      <c r="I8" s="131"/>
      <c r="J8" s="131"/>
    </row>
    <row r="9" spans="1:10" ht="21.6" customHeight="1">
      <c r="A9" s="28" t="s">
        <v>93</v>
      </c>
      <c r="C9" s="130"/>
      <c r="D9" s="36">
        <v>155995759</v>
      </c>
      <c r="E9" s="130"/>
      <c r="F9" s="36">
        <v>129637646</v>
      </c>
      <c r="G9" s="130"/>
      <c r="H9" s="130">
        <v>6812378</v>
      </c>
      <c r="I9" s="130"/>
      <c r="J9" s="130">
        <v>7504348</v>
      </c>
    </row>
    <row r="10" spans="1:10" ht="21.6" customHeight="1">
      <c r="A10" s="16" t="s">
        <v>94</v>
      </c>
      <c r="B10" s="2">
        <v>4</v>
      </c>
      <c r="C10" s="44"/>
      <c r="D10" s="63">
        <v>680679</v>
      </c>
      <c r="E10" s="44"/>
      <c r="F10" s="63">
        <v>554786</v>
      </c>
      <c r="G10" s="130"/>
      <c r="H10" s="63">
        <v>8465922</v>
      </c>
      <c r="I10" s="130"/>
      <c r="J10" s="63">
        <v>283403</v>
      </c>
    </row>
    <row r="11" spans="1:10" ht="21.75" customHeight="1">
      <c r="A11" s="16" t="s">
        <v>95</v>
      </c>
      <c r="C11" s="130"/>
      <c r="D11" s="36">
        <v>207642</v>
      </c>
      <c r="E11" s="130"/>
      <c r="F11" s="36">
        <v>221056</v>
      </c>
      <c r="G11" s="130"/>
      <c r="H11" s="130">
        <v>178659</v>
      </c>
      <c r="I11" s="130"/>
      <c r="J11" s="130">
        <v>324848</v>
      </c>
    </row>
    <row r="12" spans="1:10" ht="21.75" customHeight="1">
      <c r="A12" s="16" t="s">
        <v>96</v>
      </c>
      <c r="C12" s="130"/>
      <c r="D12" s="36">
        <v>60124</v>
      </c>
      <c r="E12" s="130"/>
      <c r="F12" s="36">
        <v>64008</v>
      </c>
      <c r="G12" s="130"/>
      <c r="H12" s="130">
        <v>7671462</v>
      </c>
      <c r="I12" s="130"/>
      <c r="J12" s="130">
        <v>5538561</v>
      </c>
    </row>
    <row r="13" spans="1:10" ht="21.75" customHeight="1">
      <c r="A13" s="28" t="s">
        <v>97</v>
      </c>
      <c r="C13" s="44"/>
      <c r="D13" s="63">
        <v>0</v>
      </c>
      <c r="E13" s="44"/>
      <c r="F13" s="63">
        <v>182961</v>
      </c>
      <c r="G13" s="130"/>
      <c r="H13" s="63">
        <v>125712</v>
      </c>
      <c r="I13" s="130"/>
      <c r="J13" s="63">
        <v>69749</v>
      </c>
    </row>
    <row r="14" spans="1:10" ht="21.75" customHeight="1">
      <c r="A14" s="189" t="s">
        <v>276</v>
      </c>
      <c r="C14" s="44"/>
      <c r="D14" s="63"/>
      <c r="E14" s="44"/>
      <c r="F14" s="63"/>
      <c r="G14" s="130"/>
      <c r="H14" s="63"/>
      <c r="I14" s="130"/>
      <c r="J14" s="63"/>
    </row>
    <row r="15" spans="1:10" ht="21.75" customHeight="1">
      <c r="A15" s="189" t="s">
        <v>320</v>
      </c>
      <c r="B15" s="2">
        <v>5</v>
      </c>
      <c r="C15" s="44"/>
      <c r="D15" s="63">
        <v>1429983</v>
      </c>
      <c r="E15" s="44"/>
      <c r="F15" s="63">
        <v>0</v>
      </c>
      <c r="G15" s="130"/>
      <c r="H15" s="63">
        <v>608201</v>
      </c>
      <c r="I15" s="130"/>
      <c r="J15" s="63">
        <v>0</v>
      </c>
    </row>
    <row r="16" spans="1:10" ht="22.65" customHeight="1">
      <c r="A16" s="16" t="s">
        <v>276</v>
      </c>
      <c r="C16" s="44"/>
      <c r="D16" s="36"/>
      <c r="E16" s="44"/>
      <c r="F16" s="36"/>
      <c r="G16" s="130"/>
      <c r="H16" s="75"/>
      <c r="I16" s="130"/>
      <c r="J16" s="75"/>
    </row>
    <row r="17" spans="1:10" ht="22.8" customHeight="1">
      <c r="A17" s="16" t="s">
        <v>275</v>
      </c>
      <c r="C17" s="44"/>
      <c r="D17" s="63">
        <v>0</v>
      </c>
      <c r="E17" s="44"/>
      <c r="F17" s="63">
        <v>486831</v>
      </c>
      <c r="G17" s="130"/>
      <c r="H17" s="63">
        <v>0</v>
      </c>
      <c r="I17" s="130"/>
      <c r="J17" s="63">
        <v>0</v>
      </c>
    </row>
    <row r="18" spans="1:10" ht="21.75" customHeight="1">
      <c r="A18" s="28" t="s">
        <v>98</v>
      </c>
      <c r="C18" s="130"/>
      <c r="D18" s="36">
        <v>1136917</v>
      </c>
      <c r="E18" s="130"/>
      <c r="F18" s="36">
        <v>541597</v>
      </c>
      <c r="G18" s="130"/>
      <c r="H18" s="130">
        <v>91649</v>
      </c>
      <c r="I18" s="130"/>
      <c r="J18" s="130">
        <v>12767</v>
      </c>
    </row>
    <row r="19" spans="1:10" s="3" customFormat="1" ht="21.75" customHeight="1">
      <c r="A19" s="31" t="s">
        <v>99</v>
      </c>
      <c r="B19" s="9"/>
      <c r="C19" s="12"/>
      <c r="D19" s="42">
        <f>SUM(D9:D18)</f>
        <v>159511104</v>
      </c>
      <c r="E19" s="12"/>
      <c r="F19" s="42">
        <f>SUM(F9:F18)</f>
        <v>131688885</v>
      </c>
      <c r="G19" s="12"/>
      <c r="H19" s="42">
        <f>SUM(H9:H18)</f>
        <v>23953983</v>
      </c>
      <c r="I19" s="12"/>
      <c r="J19" s="42">
        <f>SUM(J9:J18)</f>
        <v>13733676</v>
      </c>
    </row>
    <row r="20" spans="1:10" ht="9.75" customHeight="1">
      <c r="A20" s="240"/>
      <c r="B20" s="240"/>
      <c r="C20" s="130"/>
      <c r="D20" s="130"/>
      <c r="E20" s="130"/>
      <c r="F20" s="130"/>
      <c r="G20" s="130"/>
      <c r="H20" s="130"/>
      <c r="I20" s="130"/>
      <c r="J20" s="130"/>
    </row>
    <row r="21" spans="1:10" ht="21.75" customHeight="1">
      <c r="A21" s="39" t="s">
        <v>100</v>
      </c>
      <c r="C21" s="130"/>
      <c r="D21" s="130"/>
      <c r="E21" s="130"/>
      <c r="F21" s="130"/>
      <c r="G21" s="130"/>
      <c r="H21" s="130"/>
      <c r="I21" s="130"/>
      <c r="J21" s="130"/>
    </row>
    <row r="22" spans="1:10" ht="21.75" customHeight="1">
      <c r="A22" s="28" t="s">
        <v>101</v>
      </c>
      <c r="C22" s="130"/>
      <c r="D22" s="36">
        <v>133371685</v>
      </c>
      <c r="E22" s="130"/>
      <c r="F22" s="36">
        <v>108401317</v>
      </c>
      <c r="G22" s="130"/>
      <c r="H22" s="130">
        <v>6307948</v>
      </c>
      <c r="I22" s="130"/>
      <c r="J22" s="130">
        <v>6375451</v>
      </c>
    </row>
    <row r="23" spans="1:10" ht="21.75" customHeight="1">
      <c r="A23" s="37" t="s">
        <v>102</v>
      </c>
      <c r="C23" s="130"/>
      <c r="D23" s="36">
        <v>5646427</v>
      </c>
      <c r="E23" s="130"/>
      <c r="F23" s="36">
        <v>4977017</v>
      </c>
      <c r="G23" s="130"/>
      <c r="H23" s="130">
        <v>234379</v>
      </c>
      <c r="I23" s="130"/>
      <c r="J23" s="130">
        <v>236062</v>
      </c>
    </row>
    <row r="24" spans="1:10" ht="21.75" customHeight="1">
      <c r="A24" s="28" t="s">
        <v>103</v>
      </c>
      <c r="C24" s="130"/>
      <c r="D24" s="36">
        <v>7917306</v>
      </c>
      <c r="E24" s="130"/>
      <c r="F24" s="36">
        <v>7320464</v>
      </c>
      <c r="G24" s="130"/>
      <c r="H24" s="130">
        <v>630883</v>
      </c>
      <c r="I24" s="130"/>
      <c r="J24" s="130">
        <v>590056</v>
      </c>
    </row>
    <row r="25" spans="1:10" ht="21.75" customHeight="1">
      <c r="A25" s="16" t="s">
        <v>292</v>
      </c>
      <c r="C25" s="130"/>
      <c r="D25" s="36"/>
      <c r="E25" s="130"/>
      <c r="F25" s="36"/>
      <c r="G25" s="130"/>
      <c r="H25" s="130"/>
      <c r="I25" s="130"/>
      <c r="J25" s="130"/>
    </row>
    <row r="26" spans="1:10" ht="21.75" customHeight="1">
      <c r="A26" s="16" t="s">
        <v>104</v>
      </c>
      <c r="C26" s="130"/>
      <c r="D26" s="36">
        <v>-729144</v>
      </c>
      <c r="E26" s="130"/>
      <c r="F26" s="36">
        <v>525536</v>
      </c>
      <c r="G26" s="130"/>
      <c r="H26" s="63">
        <v>0</v>
      </c>
      <c r="I26" s="130"/>
      <c r="J26" s="63">
        <v>0</v>
      </c>
    </row>
    <row r="27" spans="1:10" ht="21.75" customHeight="1">
      <c r="A27" s="37" t="s">
        <v>137</v>
      </c>
      <c r="C27" s="130"/>
      <c r="D27" s="63">
        <v>-50585</v>
      </c>
      <c r="E27" s="130"/>
      <c r="F27" s="63">
        <v>9506</v>
      </c>
      <c r="G27" s="130"/>
      <c r="H27" s="63">
        <v>0</v>
      </c>
      <c r="I27" s="130"/>
      <c r="J27" s="63">
        <v>0</v>
      </c>
    </row>
    <row r="28" spans="1:10" ht="21.75" customHeight="1">
      <c r="A28" s="16" t="s">
        <v>322</v>
      </c>
      <c r="C28" s="130"/>
      <c r="D28" s="36">
        <v>208340</v>
      </c>
      <c r="E28" s="130"/>
      <c r="F28" s="63">
        <v>0</v>
      </c>
      <c r="G28" s="130"/>
      <c r="H28" s="63">
        <v>0</v>
      </c>
      <c r="I28" s="130"/>
      <c r="J28" s="63">
        <v>0</v>
      </c>
    </row>
    <row r="29" spans="1:10" ht="21.75" customHeight="1">
      <c r="A29" s="28" t="s">
        <v>105</v>
      </c>
      <c r="C29" s="130"/>
      <c r="D29" s="36">
        <v>713570</v>
      </c>
      <c r="E29" s="130"/>
      <c r="F29" s="36">
        <v>638417</v>
      </c>
      <c r="G29" s="131"/>
      <c r="H29" s="63">
        <v>4211</v>
      </c>
      <c r="I29" s="131"/>
      <c r="J29" s="63">
        <v>2499</v>
      </c>
    </row>
    <row r="30" spans="1:10" ht="21.6">
      <c r="A30" s="16" t="s">
        <v>106</v>
      </c>
      <c r="B30" s="129"/>
      <c r="D30" s="46">
        <v>3646513</v>
      </c>
      <c r="F30" s="46">
        <v>3332453</v>
      </c>
      <c r="H30" s="54">
        <v>1305067</v>
      </c>
      <c r="I30" s="18"/>
      <c r="J30" s="54">
        <v>1341153</v>
      </c>
    </row>
    <row r="31" spans="1:10" ht="21.75" customHeight="1">
      <c r="A31" s="31" t="s">
        <v>107</v>
      </c>
      <c r="B31" s="9"/>
      <c r="C31" s="12"/>
      <c r="D31" s="33">
        <f>SUM(D22:D30)</f>
        <v>150724112</v>
      </c>
      <c r="E31" s="12"/>
      <c r="F31" s="33">
        <f>SUM(F22:F30)</f>
        <v>125204710</v>
      </c>
      <c r="G31" s="12"/>
      <c r="H31" s="33">
        <f>SUM(H22:H30)</f>
        <v>8482488</v>
      </c>
      <c r="I31" s="12"/>
      <c r="J31" s="33">
        <f>SUM(J22:J30)</f>
        <v>8545221</v>
      </c>
    </row>
    <row r="32" spans="1:10" ht="9.75" customHeight="1">
      <c r="A32" s="240"/>
      <c r="B32" s="240"/>
      <c r="C32" s="130"/>
      <c r="D32" s="130"/>
      <c r="E32" s="130"/>
      <c r="F32" s="130"/>
      <c r="G32" s="130"/>
      <c r="H32" s="130"/>
      <c r="I32" s="130"/>
      <c r="J32" s="130"/>
    </row>
    <row r="33" spans="1:10" ht="21.75" customHeight="1">
      <c r="A33" s="28" t="s">
        <v>324</v>
      </c>
      <c r="C33" s="130"/>
    </row>
    <row r="34" spans="1:10" ht="21.75" customHeight="1">
      <c r="A34" s="16" t="s">
        <v>108</v>
      </c>
      <c r="C34" s="130"/>
      <c r="D34" s="46">
        <v>-792833</v>
      </c>
      <c r="E34" s="130"/>
      <c r="F34" s="46">
        <v>753229</v>
      </c>
      <c r="G34" s="130"/>
      <c r="H34" s="54">
        <v>0</v>
      </c>
      <c r="I34" s="130"/>
      <c r="J34" s="54">
        <v>0</v>
      </c>
    </row>
    <row r="35" spans="1:10" ht="21.75" customHeight="1">
      <c r="A35" s="31" t="s">
        <v>109</v>
      </c>
      <c r="C35" s="130"/>
      <c r="D35" s="12">
        <f>D19-D31+D34</f>
        <v>7994159</v>
      </c>
      <c r="E35" s="130"/>
      <c r="F35" s="12">
        <f>F19-F31+F34</f>
        <v>7237404</v>
      </c>
      <c r="G35" s="12"/>
      <c r="H35" s="12">
        <f>H19-H31+H34</f>
        <v>15471495</v>
      </c>
      <c r="I35" s="12"/>
      <c r="J35" s="12">
        <f>J19-J31+J34</f>
        <v>5188455</v>
      </c>
    </row>
    <row r="36" spans="1:10" ht="21.75" customHeight="1">
      <c r="A36" s="28" t="s">
        <v>110</v>
      </c>
      <c r="C36" s="130"/>
      <c r="D36" s="186">
        <v>3522356</v>
      </c>
      <c r="E36" s="130"/>
      <c r="F36" s="186">
        <v>1752191</v>
      </c>
      <c r="G36" s="130"/>
      <c r="H36" s="139">
        <v>1528956</v>
      </c>
      <c r="I36" s="130"/>
      <c r="J36" s="139">
        <v>-221793</v>
      </c>
    </row>
    <row r="37" spans="1:10" ht="22.8" customHeight="1" thickBot="1">
      <c r="A37" s="31" t="s">
        <v>111</v>
      </c>
      <c r="C37" s="12"/>
      <c r="D37" s="43">
        <f>D35-D36</f>
        <v>4471803</v>
      </c>
      <c r="E37" s="12"/>
      <c r="F37" s="43">
        <f>F35-F36</f>
        <v>5485213</v>
      </c>
      <c r="G37" s="12"/>
      <c r="H37" s="43">
        <f>H35-H36</f>
        <v>13942539</v>
      </c>
      <c r="I37" s="12"/>
      <c r="J37" s="43">
        <f>J35-J36</f>
        <v>5410248</v>
      </c>
    </row>
    <row r="38" spans="1:10" ht="22.8" customHeight="1" thickTop="1">
      <c r="A38" s="31"/>
      <c r="C38" s="12"/>
      <c r="D38" s="22"/>
      <c r="E38" s="12"/>
      <c r="F38" s="22"/>
      <c r="G38" s="12"/>
      <c r="H38" s="22"/>
      <c r="I38" s="12"/>
      <c r="J38" s="22"/>
    </row>
    <row r="39" spans="1:10" ht="22.8" customHeight="1">
      <c r="A39" s="25" t="s">
        <v>0</v>
      </c>
      <c r="B39" s="26"/>
      <c r="C39" s="27"/>
      <c r="D39" s="27"/>
      <c r="E39" s="27"/>
      <c r="F39" s="27"/>
      <c r="G39" s="27"/>
      <c r="H39" s="237"/>
      <c r="I39" s="237"/>
      <c r="J39" s="237"/>
    </row>
    <row r="40" spans="1:10" ht="22.8" customHeight="1">
      <c r="A40" s="25" t="s">
        <v>112</v>
      </c>
      <c r="B40" s="26"/>
      <c r="C40" s="27"/>
      <c r="D40" s="27"/>
      <c r="E40" s="27"/>
      <c r="F40" s="27"/>
      <c r="G40" s="27"/>
      <c r="H40" s="237"/>
      <c r="I40" s="237"/>
      <c r="J40" s="237"/>
    </row>
    <row r="41" spans="1:10" ht="22.8" customHeight="1">
      <c r="A41" s="5"/>
      <c r="B41" s="5"/>
      <c r="C41" s="27"/>
      <c r="D41" s="27"/>
      <c r="E41" s="27"/>
      <c r="F41" s="27"/>
      <c r="G41" s="27"/>
      <c r="H41" s="27"/>
      <c r="I41" s="27"/>
      <c r="J41" s="59" t="s">
        <v>2</v>
      </c>
    </row>
    <row r="42" spans="1:10" ht="22.8" customHeight="1">
      <c r="B42" s="226"/>
      <c r="C42" s="226"/>
      <c r="D42" s="234" t="s">
        <v>3</v>
      </c>
      <c r="E42" s="234"/>
      <c r="F42" s="234"/>
      <c r="G42" s="29"/>
      <c r="H42" s="234" t="s">
        <v>4</v>
      </c>
      <c r="I42" s="234"/>
      <c r="J42" s="234"/>
    </row>
    <row r="43" spans="1:10" ht="22.8" customHeight="1">
      <c r="B43" s="226"/>
      <c r="C43" s="226"/>
      <c r="D43" s="238" t="s">
        <v>90</v>
      </c>
      <c r="E43" s="239"/>
      <c r="F43" s="239"/>
      <c r="G43" s="60"/>
      <c r="H43" s="238" t="s">
        <v>90</v>
      </c>
      <c r="I43" s="239"/>
      <c r="J43" s="239"/>
    </row>
    <row r="44" spans="1:10" ht="22.8" customHeight="1">
      <c r="B44" s="226"/>
      <c r="C44" s="226"/>
      <c r="D44" s="236" t="s">
        <v>91</v>
      </c>
      <c r="E44" s="236"/>
      <c r="F44" s="236"/>
      <c r="G44" s="225"/>
      <c r="H44" s="236" t="s">
        <v>91</v>
      </c>
      <c r="I44" s="236"/>
      <c r="J44" s="236"/>
    </row>
    <row r="45" spans="1:10" ht="22.8" customHeight="1">
      <c r="B45" s="226" t="s">
        <v>6</v>
      </c>
      <c r="C45" s="30"/>
      <c r="D45" s="19">
        <v>2565</v>
      </c>
      <c r="E45" s="30"/>
      <c r="F45" s="19">
        <v>2564</v>
      </c>
      <c r="G45" s="17"/>
      <c r="H45" s="19">
        <v>2565</v>
      </c>
      <c r="I45" s="30"/>
      <c r="J45" s="19">
        <v>2564</v>
      </c>
    </row>
    <row r="46" spans="1:10" ht="21.75" customHeight="1">
      <c r="A46" s="31" t="s">
        <v>113</v>
      </c>
      <c r="C46" s="130"/>
      <c r="D46" s="130"/>
      <c r="E46" s="130"/>
      <c r="F46" s="130"/>
      <c r="G46" s="130"/>
      <c r="H46" s="130"/>
      <c r="I46" s="130"/>
      <c r="J46" s="130"/>
    </row>
    <row r="47" spans="1:10" ht="21.75" customHeight="1">
      <c r="A47" s="16" t="s">
        <v>114</v>
      </c>
      <c r="C47" s="130"/>
      <c r="D47" s="130">
        <v>4208112</v>
      </c>
      <c r="E47" s="130"/>
      <c r="F47" s="130">
        <v>4737296</v>
      </c>
      <c r="G47" s="130"/>
      <c r="H47" s="130">
        <f>H37</f>
        <v>13942539</v>
      </c>
      <c r="I47" s="130"/>
      <c r="J47" s="130">
        <f>J37</f>
        <v>5410248</v>
      </c>
    </row>
    <row r="48" spans="1:10" ht="21.75" customHeight="1">
      <c r="A48" s="16" t="s">
        <v>115</v>
      </c>
      <c r="C48" s="130"/>
      <c r="D48" s="130">
        <v>263691</v>
      </c>
      <c r="E48" s="130"/>
      <c r="F48" s="130">
        <v>747917</v>
      </c>
      <c r="G48" s="130"/>
      <c r="H48" s="54">
        <v>0</v>
      </c>
      <c r="I48" s="130"/>
      <c r="J48" s="54">
        <v>0</v>
      </c>
    </row>
    <row r="49" spans="1:10" ht="24" customHeight="1" thickBot="1">
      <c r="A49" s="31" t="s">
        <v>111</v>
      </c>
      <c r="C49" s="22"/>
      <c r="D49" s="11">
        <f>SUM(D47:D48)</f>
        <v>4471803</v>
      </c>
      <c r="E49" s="22"/>
      <c r="F49" s="11">
        <f>SUM(F47:F48)</f>
        <v>5485213</v>
      </c>
      <c r="G49" s="22"/>
      <c r="H49" s="11">
        <f>SUM(H47:H48)</f>
        <v>13942539</v>
      </c>
      <c r="I49" s="22"/>
      <c r="J49" s="11">
        <f>SUM(J47:J48)</f>
        <v>5410248</v>
      </c>
    </row>
    <row r="50" spans="1:10" ht="22.8" customHeight="1" thickTop="1">
      <c r="A50" s="31"/>
      <c r="C50" s="12"/>
      <c r="D50" s="22"/>
      <c r="E50" s="12"/>
      <c r="F50" s="22"/>
      <c r="G50" s="12"/>
      <c r="H50" s="22"/>
      <c r="I50" s="12"/>
      <c r="J50" s="22"/>
    </row>
    <row r="51" spans="1:10" ht="25.2" customHeight="1" thickBot="1">
      <c r="A51" s="31" t="s">
        <v>116</v>
      </c>
      <c r="B51" s="2">
        <v>10</v>
      </c>
      <c r="C51" s="130"/>
      <c r="D51" s="67">
        <v>0.51</v>
      </c>
      <c r="E51" s="130"/>
      <c r="F51" s="67">
        <v>0.56999999999999995</v>
      </c>
      <c r="G51" s="130"/>
      <c r="H51" s="56">
        <v>1.64</v>
      </c>
      <c r="I51" s="130"/>
      <c r="J51" s="56">
        <v>0.63</v>
      </c>
    </row>
    <row r="52" spans="1:10" ht="24" customHeight="1" thickTop="1" thickBot="1">
      <c r="A52" s="31" t="s">
        <v>117</v>
      </c>
      <c r="B52" s="2">
        <v>10</v>
      </c>
      <c r="D52" s="187">
        <v>0.51</v>
      </c>
      <c r="E52" s="130"/>
      <c r="F52" s="67">
        <v>0.56999999999999995</v>
      </c>
      <c r="G52" s="130"/>
      <c r="H52" s="188">
        <v>1.64</v>
      </c>
      <c r="I52" s="130"/>
      <c r="J52" s="56">
        <v>0.61</v>
      </c>
    </row>
    <row r="53" spans="1:10" ht="22.65" customHeight="1" thickTop="1">
      <c r="A53" s="25" t="s">
        <v>0</v>
      </c>
      <c r="B53" s="26"/>
      <c r="C53" s="27"/>
      <c r="D53" s="27"/>
      <c r="E53" s="27"/>
      <c r="F53" s="27"/>
      <c r="G53" s="27"/>
      <c r="H53" s="237"/>
      <c r="I53" s="237"/>
      <c r="J53" s="237"/>
    </row>
    <row r="54" spans="1:10" ht="22.65" customHeight="1">
      <c r="A54" s="25" t="s">
        <v>118</v>
      </c>
      <c r="B54" s="26"/>
      <c r="C54" s="27"/>
      <c r="D54" s="27"/>
      <c r="E54" s="27"/>
      <c r="F54" s="27"/>
      <c r="G54" s="27"/>
      <c r="H54" s="237"/>
      <c r="I54" s="237"/>
      <c r="J54" s="237"/>
    </row>
    <row r="55" spans="1:10" ht="22.65" customHeight="1">
      <c r="A55" s="5"/>
      <c r="B55" s="5"/>
      <c r="C55" s="27"/>
      <c r="D55" s="27"/>
      <c r="E55" s="27"/>
      <c r="F55" s="27"/>
      <c r="G55" s="27"/>
      <c r="H55" s="27"/>
      <c r="I55" s="27"/>
      <c r="J55" s="59" t="s">
        <v>2</v>
      </c>
    </row>
    <row r="56" spans="1:10" ht="22.65" customHeight="1">
      <c r="B56" s="226"/>
      <c r="C56" s="226"/>
      <c r="D56" s="234" t="s">
        <v>3</v>
      </c>
      <c r="E56" s="234"/>
      <c r="F56" s="234"/>
      <c r="G56" s="29"/>
      <c r="H56" s="234" t="s">
        <v>4</v>
      </c>
      <c r="I56" s="234"/>
      <c r="J56" s="234"/>
    </row>
    <row r="57" spans="1:10" ht="23.25" customHeight="1">
      <c r="B57" s="226"/>
      <c r="C57" s="226"/>
      <c r="D57" s="238" t="s">
        <v>90</v>
      </c>
      <c r="E57" s="239"/>
      <c r="F57" s="239"/>
      <c r="G57" s="60"/>
      <c r="H57" s="238" t="s">
        <v>90</v>
      </c>
      <c r="I57" s="239"/>
      <c r="J57" s="239"/>
    </row>
    <row r="58" spans="1:10" ht="22.65" customHeight="1">
      <c r="B58" s="226"/>
      <c r="C58" s="226"/>
      <c r="D58" s="236" t="s">
        <v>91</v>
      </c>
      <c r="E58" s="236"/>
      <c r="F58" s="236"/>
      <c r="G58" s="225"/>
      <c r="H58" s="236" t="s">
        <v>91</v>
      </c>
      <c r="I58" s="236"/>
      <c r="J58" s="236"/>
    </row>
    <row r="59" spans="1:10" ht="22.65" customHeight="1">
      <c r="B59" s="226" t="s">
        <v>6</v>
      </c>
      <c r="C59" s="30"/>
      <c r="D59" s="19">
        <v>2565</v>
      </c>
      <c r="E59" s="30"/>
      <c r="F59" s="19">
        <v>2564</v>
      </c>
      <c r="G59" s="17"/>
      <c r="H59" s="19">
        <v>2565</v>
      </c>
      <c r="I59" s="30"/>
      <c r="J59" s="19">
        <v>2564</v>
      </c>
    </row>
    <row r="60" spans="1:10" ht="22.5" customHeight="1">
      <c r="A60" s="31" t="s">
        <v>111</v>
      </c>
      <c r="D60" s="12">
        <f>D49</f>
        <v>4471803</v>
      </c>
      <c r="E60" s="3"/>
      <c r="F60" s="12">
        <f>F49</f>
        <v>5485213</v>
      </c>
      <c r="G60" s="3"/>
      <c r="H60" s="12">
        <f>H49</f>
        <v>13942539</v>
      </c>
      <c r="I60" s="3"/>
      <c r="J60" s="12">
        <f>J49</f>
        <v>5410248</v>
      </c>
    </row>
    <row r="61" spans="1:10" ht="0.45" customHeight="1"/>
    <row r="62" spans="1:10" ht="22.8" customHeight="1">
      <c r="A62" s="31" t="s">
        <v>119</v>
      </c>
    </row>
    <row r="63" spans="1:10" ht="22.65" customHeight="1">
      <c r="A63" s="39" t="s">
        <v>120</v>
      </c>
      <c r="D63" s="68"/>
      <c r="F63" s="68"/>
      <c r="H63" s="63"/>
      <c r="J63" s="63"/>
    </row>
    <row r="64" spans="1:10" ht="22.65" customHeight="1">
      <c r="A64" s="39" t="s">
        <v>121</v>
      </c>
      <c r="D64" s="68"/>
      <c r="F64" s="68"/>
      <c r="H64" s="63"/>
      <c r="J64" s="63"/>
    </row>
    <row r="65" spans="1:10" ht="22.65" customHeight="1">
      <c r="A65" s="16" t="s">
        <v>332</v>
      </c>
      <c r="D65" s="68">
        <v>20313461</v>
      </c>
      <c r="F65" s="68">
        <v>6176351</v>
      </c>
      <c r="H65" s="34">
        <v>0</v>
      </c>
      <c r="J65" s="34">
        <v>0</v>
      </c>
    </row>
    <row r="66" spans="1:10" ht="22.65" customHeight="1">
      <c r="A66" s="37" t="s">
        <v>138</v>
      </c>
      <c r="D66" s="68"/>
      <c r="F66" s="68"/>
      <c r="H66" s="34"/>
      <c r="J66" s="34"/>
    </row>
    <row r="67" spans="1:10" ht="22.65" customHeight="1">
      <c r="A67" s="37" t="s">
        <v>124</v>
      </c>
      <c r="D67" s="68">
        <v>678733</v>
      </c>
      <c r="F67" s="68">
        <v>269298</v>
      </c>
      <c r="H67" s="34">
        <v>21060</v>
      </c>
      <c r="J67" s="34">
        <v>-8628</v>
      </c>
    </row>
    <row r="68" spans="1:10" ht="22.65" customHeight="1">
      <c r="A68" s="37" t="s">
        <v>301</v>
      </c>
      <c r="D68" s="68"/>
      <c r="F68" s="68"/>
      <c r="H68" s="34"/>
      <c r="J68" s="34"/>
    </row>
    <row r="69" spans="1:10" ht="22.65" customHeight="1">
      <c r="A69" s="37" t="s">
        <v>108</v>
      </c>
      <c r="D69" s="68">
        <v>544826</v>
      </c>
      <c r="F69" s="34">
        <v>2611623</v>
      </c>
      <c r="H69" s="34">
        <v>0</v>
      </c>
      <c r="J69" s="34">
        <v>0</v>
      </c>
    </row>
    <row r="70" spans="1:10" ht="22.65" customHeight="1">
      <c r="A70" s="16" t="s">
        <v>125</v>
      </c>
      <c r="D70" s="68"/>
      <c r="F70" s="68"/>
      <c r="H70" s="34"/>
      <c r="J70" s="34"/>
    </row>
    <row r="71" spans="1:10" ht="22.65" customHeight="1">
      <c r="A71" s="16" t="s">
        <v>121</v>
      </c>
      <c r="D71" s="66">
        <v>4096</v>
      </c>
      <c r="F71" s="66">
        <v>-27587</v>
      </c>
      <c r="H71" s="35">
        <v>-4212</v>
      </c>
      <c r="J71" s="35">
        <v>1726</v>
      </c>
    </row>
    <row r="72" spans="1:10" s="3" customFormat="1" ht="22.65" customHeight="1">
      <c r="A72" s="31" t="s">
        <v>126</v>
      </c>
      <c r="B72" s="9"/>
      <c r="D72" s="69"/>
      <c r="E72" s="21"/>
      <c r="F72" s="69"/>
      <c r="G72" s="21"/>
      <c r="H72" s="70"/>
      <c r="I72" s="21"/>
      <c r="J72" s="70"/>
    </row>
    <row r="73" spans="1:10" s="3" customFormat="1" ht="22.5" customHeight="1">
      <c r="A73" s="31" t="s">
        <v>127</v>
      </c>
      <c r="B73" s="9"/>
      <c r="D73" s="71">
        <f>SUM(D65:D71)</f>
        <v>21541116</v>
      </c>
      <c r="E73" s="21"/>
      <c r="F73" s="71">
        <f>SUM(F65:F71)</f>
        <v>9029685</v>
      </c>
      <c r="G73" s="21"/>
      <c r="H73" s="71">
        <f>SUM(H64:H71)</f>
        <v>16848</v>
      </c>
      <c r="I73" s="21"/>
      <c r="J73" s="71">
        <f>SUM(J64:J71)</f>
        <v>-6902</v>
      </c>
    </row>
    <row r="74" spans="1:10" ht="0.45" customHeight="1">
      <c r="A74" s="31"/>
    </row>
    <row r="75" spans="1:10" ht="22.65" customHeight="1">
      <c r="A75" s="39" t="s">
        <v>128</v>
      </c>
    </row>
    <row r="76" spans="1:10" ht="21.75" customHeight="1">
      <c r="A76" s="39" t="s">
        <v>121</v>
      </c>
      <c r="D76" s="68"/>
      <c r="F76" s="68"/>
      <c r="H76" s="63"/>
      <c r="J76" s="63"/>
    </row>
    <row r="77" spans="1:10" ht="22.65" customHeight="1">
      <c r="A77" s="16" t="s">
        <v>344</v>
      </c>
      <c r="D77" s="68"/>
      <c r="F77" s="68"/>
      <c r="H77" s="63"/>
      <c r="J77" s="63"/>
    </row>
    <row r="78" spans="1:10" ht="22.65" customHeight="1">
      <c r="A78" s="16" t="s">
        <v>346</v>
      </c>
      <c r="D78" s="68">
        <v>-414668</v>
      </c>
      <c r="F78" s="68">
        <v>-232318</v>
      </c>
      <c r="H78" s="63">
        <v>-30000</v>
      </c>
      <c r="J78" s="63">
        <v>25000</v>
      </c>
    </row>
    <row r="79" spans="1:10" ht="22.65" customHeight="1">
      <c r="A79" s="16" t="s">
        <v>302</v>
      </c>
      <c r="D79" s="68"/>
      <c r="F79" s="68"/>
      <c r="H79" s="63"/>
      <c r="J79" s="63"/>
    </row>
    <row r="80" spans="1:10" ht="22.65" customHeight="1">
      <c r="A80" s="16" t="s">
        <v>129</v>
      </c>
      <c r="D80" s="68">
        <v>9523</v>
      </c>
      <c r="F80" s="68">
        <v>-578</v>
      </c>
      <c r="H80" s="34">
        <v>0</v>
      </c>
      <c r="J80" s="34">
        <v>0</v>
      </c>
    </row>
    <row r="81" spans="1:10" ht="22.65" customHeight="1">
      <c r="A81" s="16" t="s">
        <v>303</v>
      </c>
      <c r="B81" s="2">
        <v>6</v>
      </c>
      <c r="D81" s="68">
        <v>14161921</v>
      </c>
      <c r="F81" s="34">
        <v>0</v>
      </c>
      <c r="H81" s="34">
        <v>2793350</v>
      </c>
      <c r="J81" s="34">
        <v>0</v>
      </c>
    </row>
    <row r="82" spans="1:10" ht="22.65" customHeight="1">
      <c r="A82" s="16" t="s">
        <v>335</v>
      </c>
      <c r="D82" s="68"/>
      <c r="F82" s="68"/>
      <c r="H82" s="34"/>
      <c r="J82" s="34"/>
    </row>
    <row r="83" spans="1:10" ht="22.65" customHeight="1">
      <c r="A83" s="16" t="s">
        <v>304</v>
      </c>
      <c r="D83" s="68">
        <v>-40832</v>
      </c>
      <c r="F83" s="34">
        <v>12653</v>
      </c>
      <c r="H83" s="34">
        <v>0</v>
      </c>
      <c r="J83" s="34">
        <v>0</v>
      </c>
    </row>
    <row r="84" spans="1:10" ht="22.65" customHeight="1">
      <c r="A84" s="16" t="s">
        <v>130</v>
      </c>
      <c r="D84" s="68"/>
      <c r="F84" s="68"/>
      <c r="H84" s="34"/>
      <c r="J84" s="34"/>
    </row>
    <row r="85" spans="1:10" ht="22.65" customHeight="1">
      <c r="A85" s="16" t="s">
        <v>121</v>
      </c>
      <c r="D85" s="66">
        <v>-2754681</v>
      </c>
      <c r="E85" s="18"/>
      <c r="F85" s="66">
        <v>35975</v>
      </c>
      <c r="G85" s="18"/>
      <c r="H85" s="35">
        <v>-552670</v>
      </c>
      <c r="I85" s="18"/>
      <c r="J85" s="35">
        <v>-5000</v>
      </c>
    </row>
    <row r="86" spans="1:10" ht="22.65" customHeight="1">
      <c r="A86" s="31" t="s">
        <v>131</v>
      </c>
      <c r="D86" s="72"/>
      <c r="E86" s="18"/>
      <c r="F86" s="72"/>
      <c r="G86" s="18"/>
      <c r="H86" s="40"/>
      <c r="I86" s="18"/>
      <c r="J86" s="40"/>
    </row>
    <row r="87" spans="1:10" ht="22.65" customHeight="1">
      <c r="A87" s="31" t="s">
        <v>127</v>
      </c>
      <c r="D87" s="52">
        <f>SUM(D78:D85)</f>
        <v>10961263</v>
      </c>
      <c r="E87" s="21"/>
      <c r="F87" s="52">
        <f>SUM(F78:F85)</f>
        <v>-184268</v>
      </c>
      <c r="G87" s="21"/>
      <c r="H87" s="52">
        <f>SUM(H78:H85)</f>
        <v>2210680</v>
      </c>
      <c r="I87" s="21"/>
      <c r="J87" s="52">
        <f>SUM(J78:J85)</f>
        <v>20000</v>
      </c>
    </row>
    <row r="88" spans="1:10" ht="22.65" customHeight="1">
      <c r="A88" s="127" t="s">
        <v>336</v>
      </c>
      <c r="D88" s="52">
        <f>D73+D87</f>
        <v>32502379</v>
      </c>
      <c r="E88" s="3"/>
      <c r="F88" s="52">
        <f>F73+F87</f>
        <v>8845417</v>
      </c>
      <c r="G88" s="3"/>
      <c r="H88" s="52">
        <f>H73+H87</f>
        <v>2227528</v>
      </c>
      <c r="I88" s="73"/>
      <c r="J88" s="52">
        <f>J73+J87</f>
        <v>13098</v>
      </c>
    </row>
    <row r="89" spans="1:10" ht="22.65" customHeight="1" thickBot="1">
      <c r="A89" s="127" t="s">
        <v>133</v>
      </c>
      <c r="D89" s="74">
        <f>D60+D87+D73</f>
        <v>36974182</v>
      </c>
      <c r="E89" s="3"/>
      <c r="F89" s="74">
        <f>F60+F87+F73</f>
        <v>14330630</v>
      </c>
      <c r="G89" s="3"/>
      <c r="H89" s="74">
        <f>H60+H87+H73</f>
        <v>16170067</v>
      </c>
      <c r="I89" s="3"/>
      <c r="J89" s="74">
        <f>J60+J87+J73</f>
        <v>5423346</v>
      </c>
    </row>
    <row r="90" spans="1:10" ht="13.5" customHeight="1" thickTop="1">
      <c r="D90" s="68"/>
      <c r="F90" s="68"/>
      <c r="H90" s="34"/>
      <c r="J90" s="34"/>
    </row>
    <row r="91" spans="1:10" ht="22.65" customHeight="1">
      <c r="A91" s="25" t="s">
        <v>0</v>
      </c>
      <c r="B91" s="26"/>
      <c r="C91" s="27"/>
      <c r="D91" s="27"/>
      <c r="E91" s="27"/>
      <c r="F91" s="27"/>
      <c r="G91" s="27"/>
      <c r="H91" s="237"/>
      <c r="I91" s="237"/>
      <c r="J91" s="237"/>
    </row>
    <row r="92" spans="1:10" ht="22.65" customHeight="1">
      <c r="A92" s="25" t="s">
        <v>134</v>
      </c>
      <c r="B92" s="26"/>
      <c r="C92" s="27"/>
      <c r="D92" s="27"/>
      <c r="E92" s="27"/>
      <c r="F92" s="27"/>
      <c r="G92" s="27"/>
      <c r="H92" s="237"/>
      <c r="I92" s="237"/>
      <c r="J92" s="237"/>
    </row>
    <row r="93" spans="1:10" ht="22.65" customHeight="1">
      <c r="A93" s="5"/>
      <c r="B93" s="5"/>
      <c r="C93" s="27"/>
      <c r="D93" s="27"/>
      <c r="E93" s="27"/>
      <c r="F93" s="27"/>
      <c r="G93" s="27"/>
      <c r="H93" s="27"/>
      <c r="I93" s="27"/>
      <c r="J93" s="59" t="s">
        <v>2</v>
      </c>
    </row>
    <row r="94" spans="1:10" ht="22.65" customHeight="1">
      <c r="B94" s="226"/>
      <c r="C94" s="226"/>
      <c r="D94" s="234" t="s">
        <v>3</v>
      </c>
      <c r="E94" s="234"/>
      <c r="F94" s="234"/>
      <c r="G94" s="29"/>
      <c r="H94" s="234" t="s">
        <v>4</v>
      </c>
      <c r="I94" s="234"/>
      <c r="J94" s="234"/>
    </row>
    <row r="95" spans="1:10" ht="23.25" customHeight="1">
      <c r="B95" s="226"/>
      <c r="C95" s="226"/>
      <c r="D95" s="238" t="s">
        <v>90</v>
      </c>
      <c r="E95" s="239"/>
      <c r="F95" s="239"/>
      <c r="G95" s="60"/>
      <c r="H95" s="238" t="s">
        <v>90</v>
      </c>
      <c r="I95" s="239"/>
      <c r="J95" s="239"/>
    </row>
    <row r="96" spans="1:10" ht="22.65" customHeight="1">
      <c r="B96" s="226"/>
      <c r="C96" s="226"/>
      <c r="D96" s="236" t="s">
        <v>91</v>
      </c>
      <c r="E96" s="236"/>
      <c r="F96" s="236"/>
      <c r="G96" s="225"/>
      <c r="H96" s="236" t="s">
        <v>91</v>
      </c>
      <c r="I96" s="236"/>
      <c r="J96" s="236"/>
    </row>
    <row r="97" spans="1:10" ht="22.65" customHeight="1">
      <c r="B97" s="226"/>
      <c r="C97" s="30"/>
      <c r="D97" s="19">
        <v>2565</v>
      </c>
      <c r="E97" s="30"/>
      <c r="F97" s="19">
        <v>2564</v>
      </c>
      <c r="G97" s="17"/>
      <c r="H97" s="19">
        <v>2565</v>
      </c>
      <c r="I97" s="30"/>
      <c r="J97" s="19">
        <v>2564</v>
      </c>
    </row>
    <row r="98" spans="1:10" ht="22.65" customHeight="1">
      <c r="A98" s="31" t="s">
        <v>140</v>
      </c>
      <c r="D98" s="68"/>
      <c r="F98" s="68"/>
      <c r="H98" s="34"/>
      <c r="J98" s="34"/>
    </row>
    <row r="99" spans="1:10" ht="22.65" customHeight="1">
      <c r="A99" s="16" t="s">
        <v>114</v>
      </c>
      <c r="D99" s="68">
        <v>34838043</v>
      </c>
      <c r="F99" s="68">
        <v>10512316</v>
      </c>
      <c r="H99" s="34">
        <f>H89</f>
        <v>16170067</v>
      </c>
      <c r="J99" s="34">
        <f>J89</f>
        <v>5423346</v>
      </c>
    </row>
    <row r="100" spans="1:10" ht="22.65" customHeight="1">
      <c r="A100" s="16" t="s">
        <v>115</v>
      </c>
      <c r="D100" s="66">
        <v>2136139</v>
      </c>
      <c r="F100" s="66">
        <v>3818314</v>
      </c>
      <c r="H100" s="35">
        <v>0</v>
      </c>
      <c r="J100" s="35">
        <v>0</v>
      </c>
    </row>
    <row r="101" spans="1:10" ht="22.65" customHeight="1" thickBot="1">
      <c r="A101" s="31" t="s">
        <v>133</v>
      </c>
      <c r="D101" s="101">
        <f>SUM(D99:D100)</f>
        <v>36974182</v>
      </c>
      <c r="E101" s="3"/>
      <c r="F101" s="101">
        <f>SUM(F99:F100)</f>
        <v>14330630</v>
      </c>
      <c r="G101" s="3"/>
      <c r="H101" s="74">
        <f>SUM(H99:H100)</f>
        <v>16170067</v>
      </c>
      <c r="I101" s="3"/>
      <c r="J101" s="74">
        <f>SUM(J99:J100)</f>
        <v>5423346</v>
      </c>
    </row>
    <row r="102" spans="1:10" ht="22.65" customHeight="1" thickTop="1">
      <c r="A102" s="31"/>
      <c r="D102" s="69"/>
      <c r="E102" s="3"/>
      <c r="F102" s="69"/>
      <c r="G102" s="3"/>
      <c r="H102" s="69"/>
      <c r="I102" s="3"/>
      <c r="J102" s="69"/>
    </row>
    <row r="103" spans="1:10" ht="22.8" customHeight="1">
      <c r="A103" s="25" t="s">
        <v>0</v>
      </c>
      <c r="B103" s="26"/>
      <c r="C103" s="27"/>
      <c r="D103" s="27"/>
      <c r="E103" s="27"/>
      <c r="F103" s="27"/>
      <c r="G103" s="27"/>
      <c r="H103" s="237"/>
      <c r="I103" s="237"/>
      <c r="J103" s="237"/>
    </row>
    <row r="104" spans="1:10" ht="22.8" customHeight="1">
      <c r="A104" s="25" t="s">
        <v>89</v>
      </c>
      <c r="B104" s="26"/>
      <c r="C104" s="27"/>
      <c r="D104" s="27"/>
      <c r="E104" s="27"/>
      <c r="F104" s="27"/>
      <c r="G104" s="27"/>
      <c r="H104" s="237"/>
      <c r="I104" s="237"/>
      <c r="J104" s="237"/>
    </row>
    <row r="105" spans="1:10" ht="22.8" customHeight="1">
      <c r="A105" s="5"/>
      <c r="B105" s="5"/>
      <c r="C105" s="27"/>
      <c r="D105" s="27"/>
      <c r="E105" s="27"/>
      <c r="F105" s="27"/>
      <c r="G105" s="27"/>
      <c r="H105" s="27"/>
      <c r="I105" s="27"/>
      <c r="J105" s="59" t="s">
        <v>2</v>
      </c>
    </row>
    <row r="106" spans="1:10" ht="22.8" customHeight="1">
      <c r="B106" s="226"/>
      <c r="C106" s="226"/>
      <c r="D106" s="234" t="s">
        <v>3</v>
      </c>
      <c r="E106" s="234"/>
      <c r="F106" s="234"/>
      <c r="G106" s="29"/>
      <c r="H106" s="234" t="s">
        <v>4</v>
      </c>
      <c r="I106" s="234"/>
      <c r="J106" s="234"/>
    </row>
    <row r="107" spans="1:10" ht="22.8" customHeight="1">
      <c r="B107" s="226"/>
      <c r="C107" s="226"/>
      <c r="D107" s="238" t="s">
        <v>135</v>
      </c>
      <c r="E107" s="239"/>
      <c r="F107" s="239"/>
      <c r="G107" s="60"/>
      <c r="H107" s="238" t="s">
        <v>135</v>
      </c>
      <c r="I107" s="239"/>
      <c r="J107" s="239"/>
    </row>
    <row r="108" spans="1:10" ht="22.8" customHeight="1">
      <c r="B108" s="226"/>
      <c r="C108" s="226"/>
      <c r="D108" s="235" t="s">
        <v>91</v>
      </c>
      <c r="E108" s="236"/>
      <c r="F108" s="236"/>
      <c r="G108" s="225"/>
      <c r="H108" s="235" t="s">
        <v>91</v>
      </c>
      <c r="I108" s="236"/>
      <c r="J108" s="236"/>
    </row>
    <row r="109" spans="1:10" ht="22.8" customHeight="1">
      <c r="B109" s="226" t="s">
        <v>6</v>
      </c>
      <c r="C109" s="30"/>
      <c r="D109" s="19">
        <v>2565</v>
      </c>
      <c r="E109" s="30"/>
      <c r="F109" s="19">
        <v>2564</v>
      </c>
      <c r="G109" s="17"/>
      <c r="H109" s="19">
        <v>2565</v>
      </c>
      <c r="I109" s="30"/>
      <c r="J109" s="19">
        <v>2564</v>
      </c>
    </row>
    <row r="110" spans="1:10" ht="22.8" customHeight="1">
      <c r="A110" s="39" t="s">
        <v>92</v>
      </c>
      <c r="B110" s="2">
        <v>3</v>
      </c>
      <c r="C110" s="130"/>
      <c r="D110" s="131"/>
      <c r="E110" s="131"/>
      <c r="F110" s="131"/>
      <c r="G110" s="131"/>
      <c r="H110" s="131"/>
      <c r="I110" s="131"/>
      <c r="J110" s="131"/>
    </row>
    <row r="111" spans="1:10" ht="22.8" customHeight="1">
      <c r="A111" s="28" t="s">
        <v>93</v>
      </c>
      <c r="B111" s="2">
        <v>9</v>
      </c>
      <c r="C111" s="130"/>
      <c r="D111" s="36">
        <v>294882771</v>
      </c>
      <c r="E111" s="130"/>
      <c r="F111" s="36">
        <v>248983553</v>
      </c>
      <c r="G111" s="130"/>
      <c r="H111" s="130">
        <v>13420210</v>
      </c>
      <c r="I111" s="130"/>
      <c r="J111" s="130">
        <v>13309005</v>
      </c>
    </row>
    <row r="112" spans="1:10" ht="22.8" customHeight="1">
      <c r="A112" s="16" t="s">
        <v>94</v>
      </c>
      <c r="B112" s="2">
        <v>4</v>
      </c>
      <c r="C112" s="44"/>
      <c r="D112" s="76">
        <v>2276174</v>
      </c>
      <c r="E112" s="44"/>
      <c r="F112" s="76">
        <v>554786</v>
      </c>
      <c r="G112" s="130"/>
      <c r="H112" s="34">
        <v>8609069</v>
      </c>
      <c r="I112" s="130"/>
      <c r="J112" s="34">
        <v>283403</v>
      </c>
    </row>
    <row r="113" spans="1:10" ht="22.8" customHeight="1">
      <c r="A113" s="16" t="s">
        <v>95</v>
      </c>
      <c r="C113" s="130"/>
      <c r="D113" s="76">
        <v>380801</v>
      </c>
      <c r="E113" s="130"/>
      <c r="F113" s="76">
        <v>366938</v>
      </c>
      <c r="G113" s="130"/>
      <c r="H113" s="130">
        <v>301871</v>
      </c>
      <c r="I113" s="130"/>
      <c r="J113" s="130">
        <v>661764</v>
      </c>
    </row>
    <row r="114" spans="1:10" ht="22.8" customHeight="1">
      <c r="A114" s="16" t="s">
        <v>96</v>
      </c>
      <c r="B114" s="65"/>
      <c r="C114" s="130"/>
      <c r="D114" s="36">
        <v>60124</v>
      </c>
      <c r="E114" s="130"/>
      <c r="F114" s="36">
        <v>64008</v>
      </c>
      <c r="G114" s="130"/>
      <c r="H114" s="130">
        <v>14842932</v>
      </c>
      <c r="I114" s="130"/>
      <c r="J114" s="130">
        <v>5538561</v>
      </c>
    </row>
    <row r="115" spans="1:10" ht="22.8" customHeight="1">
      <c r="A115" s="16" t="s">
        <v>97</v>
      </c>
      <c r="C115" s="130"/>
      <c r="D115" s="34">
        <v>0</v>
      </c>
      <c r="E115" s="130"/>
      <c r="F115" s="34">
        <v>188623</v>
      </c>
      <c r="G115" s="130"/>
      <c r="H115" s="34">
        <v>110434</v>
      </c>
      <c r="I115" s="130"/>
      <c r="J115" s="34">
        <v>75143</v>
      </c>
    </row>
    <row r="116" spans="1:10" ht="22.8" customHeight="1">
      <c r="A116" s="16" t="s">
        <v>276</v>
      </c>
      <c r="C116" s="130"/>
      <c r="D116" s="34"/>
      <c r="E116" s="130"/>
      <c r="F116" s="34"/>
      <c r="G116" s="130"/>
      <c r="H116" s="34"/>
      <c r="I116" s="130"/>
      <c r="J116" s="34"/>
    </row>
    <row r="117" spans="1:10" ht="22.8" customHeight="1">
      <c r="A117" s="16" t="s">
        <v>320</v>
      </c>
      <c r="B117" s="2">
        <v>5</v>
      </c>
      <c r="C117" s="130"/>
      <c r="D117" s="34">
        <v>1429983</v>
      </c>
      <c r="E117" s="130"/>
      <c r="F117" s="34">
        <v>0</v>
      </c>
      <c r="G117" s="130"/>
      <c r="H117" s="34">
        <v>608201</v>
      </c>
      <c r="I117" s="130"/>
      <c r="J117" s="34">
        <v>0</v>
      </c>
    </row>
    <row r="118" spans="1:10" ht="22.8" customHeight="1">
      <c r="A118" s="16" t="s">
        <v>276</v>
      </c>
      <c r="C118" s="44"/>
      <c r="D118" s="76"/>
      <c r="E118" s="44"/>
      <c r="F118" s="76"/>
      <c r="G118" s="130"/>
      <c r="H118" s="75"/>
      <c r="I118" s="130"/>
      <c r="J118" s="75"/>
    </row>
    <row r="119" spans="1:10" ht="22.8" customHeight="1">
      <c r="A119" s="16" t="s">
        <v>275</v>
      </c>
      <c r="C119" s="44"/>
      <c r="D119" s="34">
        <v>0</v>
      </c>
      <c r="E119" s="44"/>
      <c r="F119" s="34">
        <v>486831</v>
      </c>
      <c r="G119" s="130"/>
      <c r="H119" s="34">
        <v>0</v>
      </c>
      <c r="I119" s="130"/>
      <c r="J119" s="34">
        <v>0</v>
      </c>
    </row>
    <row r="120" spans="1:10" ht="22.8" customHeight="1">
      <c r="A120" s="28" t="s">
        <v>98</v>
      </c>
      <c r="C120" s="130"/>
      <c r="D120" s="66">
        <v>1649461</v>
      </c>
      <c r="E120" s="130"/>
      <c r="F120" s="66">
        <v>1137140</v>
      </c>
      <c r="G120" s="130"/>
      <c r="H120" s="45">
        <v>143940</v>
      </c>
      <c r="I120" s="130"/>
      <c r="J120" s="45">
        <v>12787</v>
      </c>
    </row>
    <row r="121" spans="1:10" ht="22.8" customHeight="1">
      <c r="A121" s="31" t="s">
        <v>99</v>
      </c>
      <c r="B121" s="9"/>
      <c r="C121" s="12"/>
      <c r="D121" s="100">
        <f>SUM(D111:D120)</f>
        <v>300679314</v>
      </c>
      <c r="E121" s="12"/>
      <c r="F121" s="100">
        <f>SUM(F111:F120)</f>
        <v>251781879</v>
      </c>
      <c r="G121" s="12"/>
      <c r="H121" s="42">
        <f>SUM(H111:H120)</f>
        <v>38036657</v>
      </c>
      <c r="I121" s="12"/>
      <c r="J121" s="42">
        <f>SUM(J111:J120)</f>
        <v>19880663</v>
      </c>
    </row>
    <row r="122" spans="1:10" s="77" customFormat="1" ht="12.75" customHeight="1">
      <c r="A122" s="240"/>
      <c r="B122" s="240"/>
      <c r="C122" s="130"/>
      <c r="D122" s="130"/>
      <c r="E122" s="130"/>
      <c r="F122" s="130"/>
      <c r="G122" s="130"/>
      <c r="H122" s="130"/>
      <c r="I122" s="130"/>
      <c r="J122" s="130"/>
    </row>
    <row r="123" spans="1:10" s="77" customFormat="1" ht="22.8" customHeight="1">
      <c r="A123" s="39" t="s">
        <v>100</v>
      </c>
      <c r="B123" s="2">
        <v>3</v>
      </c>
      <c r="C123" s="130"/>
      <c r="D123" s="130"/>
      <c r="E123" s="130"/>
      <c r="F123" s="130"/>
      <c r="G123" s="130"/>
      <c r="H123" s="130"/>
      <c r="I123" s="130"/>
      <c r="J123" s="130"/>
    </row>
    <row r="124" spans="1:10" s="77" customFormat="1" ht="22.8" customHeight="1">
      <c r="A124" s="28" t="s">
        <v>101</v>
      </c>
      <c r="B124" s="2"/>
      <c r="C124" s="130"/>
      <c r="D124" s="36">
        <v>254468051</v>
      </c>
      <c r="E124" s="130"/>
      <c r="F124" s="36">
        <v>203955907</v>
      </c>
      <c r="G124" s="130"/>
      <c r="H124" s="130">
        <v>12337889</v>
      </c>
      <c r="I124" s="130"/>
      <c r="J124" s="130">
        <v>11553008</v>
      </c>
    </row>
    <row r="125" spans="1:10" s="77" customFormat="1" ht="22.8" customHeight="1">
      <c r="A125" s="37" t="s">
        <v>102</v>
      </c>
      <c r="B125" s="2"/>
      <c r="C125" s="130"/>
      <c r="D125" s="36">
        <v>10593286</v>
      </c>
      <c r="E125" s="130"/>
      <c r="F125" s="36">
        <v>9707322</v>
      </c>
      <c r="G125" s="130"/>
      <c r="H125" s="130">
        <v>430574</v>
      </c>
      <c r="I125" s="130"/>
      <c r="J125" s="130">
        <v>449666</v>
      </c>
    </row>
    <row r="126" spans="1:10" s="77" customFormat="1" ht="22.8" customHeight="1">
      <c r="A126" s="28" t="s">
        <v>103</v>
      </c>
      <c r="B126" s="2"/>
      <c r="C126" s="130"/>
      <c r="D126" s="72">
        <v>15094485</v>
      </c>
      <c r="E126" s="130"/>
      <c r="F126" s="72">
        <v>14274096</v>
      </c>
      <c r="G126" s="130"/>
      <c r="H126" s="130">
        <v>1247097</v>
      </c>
      <c r="I126" s="130"/>
      <c r="J126" s="130">
        <v>1132604</v>
      </c>
    </row>
    <row r="127" spans="1:10" s="77" customFormat="1" ht="22.8" customHeight="1">
      <c r="A127" s="16" t="s">
        <v>331</v>
      </c>
      <c r="B127" s="2"/>
      <c r="C127" s="130"/>
      <c r="D127" s="72"/>
      <c r="E127" s="130"/>
      <c r="F127" s="72"/>
      <c r="G127" s="130"/>
      <c r="H127" s="130"/>
      <c r="I127" s="130"/>
      <c r="J127" s="130"/>
    </row>
    <row r="128" spans="1:10" s="77" customFormat="1" ht="22.8" customHeight="1">
      <c r="A128" s="16" t="s">
        <v>136</v>
      </c>
      <c r="B128" s="2"/>
      <c r="C128" s="130"/>
      <c r="D128" s="36">
        <v>-1827205</v>
      </c>
      <c r="E128" s="130"/>
      <c r="F128" s="36">
        <v>599256</v>
      </c>
      <c r="G128" s="130"/>
      <c r="H128" s="63">
        <v>0</v>
      </c>
      <c r="I128" s="130"/>
      <c r="J128" s="63">
        <v>0</v>
      </c>
    </row>
    <row r="129" spans="1:10" s="77" customFormat="1" ht="22.8" customHeight="1">
      <c r="A129" s="37" t="s">
        <v>137</v>
      </c>
      <c r="B129" s="2"/>
      <c r="C129" s="130"/>
      <c r="D129" s="63">
        <v>-5756</v>
      </c>
      <c r="E129" s="130"/>
      <c r="F129" s="63">
        <v>-780</v>
      </c>
      <c r="G129" s="130"/>
      <c r="H129" s="63">
        <v>0</v>
      </c>
      <c r="I129" s="130"/>
      <c r="J129" s="63">
        <v>0</v>
      </c>
    </row>
    <row r="130" spans="1:10" s="77" customFormat="1" ht="22.8" customHeight="1">
      <c r="A130" s="37" t="s">
        <v>322</v>
      </c>
      <c r="B130" s="2"/>
      <c r="C130" s="130"/>
      <c r="D130" s="63">
        <v>249537</v>
      </c>
      <c r="E130" s="130"/>
      <c r="F130" s="63">
        <v>0</v>
      </c>
      <c r="G130" s="130"/>
      <c r="H130" s="63">
        <v>0</v>
      </c>
      <c r="I130" s="130"/>
      <c r="J130" s="63">
        <v>0</v>
      </c>
    </row>
    <row r="131" spans="1:10" s="77" customFormat="1" ht="22.8" customHeight="1">
      <c r="A131" s="28" t="s">
        <v>105</v>
      </c>
      <c r="B131" s="2"/>
      <c r="C131" s="130"/>
      <c r="D131" s="63">
        <v>1394961</v>
      </c>
      <c r="E131" s="130"/>
      <c r="F131" s="63">
        <v>1267713</v>
      </c>
      <c r="G131" s="130"/>
      <c r="H131" s="63">
        <v>7232</v>
      </c>
      <c r="I131" s="130"/>
      <c r="J131" s="63">
        <v>5937</v>
      </c>
    </row>
    <row r="132" spans="1:10" s="77" customFormat="1" ht="22.8" customHeight="1">
      <c r="A132" s="16" t="s">
        <v>106</v>
      </c>
      <c r="B132" s="129"/>
      <c r="C132" s="129"/>
      <c r="D132" s="64">
        <v>7434284</v>
      </c>
      <c r="E132" s="129"/>
      <c r="F132" s="64">
        <v>6801543</v>
      </c>
      <c r="G132" s="129"/>
      <c r="H132" s="54">
        <v>2549926</v>
      </c>
      <c r="I132" s="18"/>
      <c r="J132" s="54">
        <v>2667307</v>
      </c>
    </row>
    <row r="133" spans="1:10" s="77" customFormat="1" ht="22.8" customHeight="1">
      <c r="A133" s="31" t="s">
        <v>107</v>
      </c>
      <c r="B133" s="9"/>
      <c r="C133" s="12"/>
      <c r="D133" s="33">
        <f>SUM(D124:D132)</f>
        <v>287401643</v>
      </c>
      <c r="E133" s="12"/>
      <c r="F133" s="33">
        <f>SUM(F124:F132)</f>
        <v>236605057</v>
      </c>
      <c r="G133" s="12"/>
      <c r="H133" s="33">
        <f>SUM(H124:H132)</f>
        <v>16572718</v>
      </c>
      <c r="I133" s="12"/>
      <c r="J133" s="33">
        <f>SUM(J124:J132)</f>
        <v>15808522</v>
      </c>
    </row>
    <row r="134" spans="1:10" s="77" customFormat="1" ht="12.75" customHeight="1">
      <c r="A134" s="31"/>
      <c r="B134" s="9"/>
      <c r="C134" s="12"/>
      <c r="D134" s="97"/>
      <c r="E134" s="12"/>
      <c r="F134" s="97"/>
      <c r="G134" s="12"/>
      <c r="H134" s="22"/>
      <c r="I134" s="12"/>
      <c r="J134" s="22"/>
    </row>
    <row r="135" spans="1:10" s="77" customFormat="1" ht="22.8" customHeight="1">
      <c r="A135" s="28" t="s">
        <v>323</v>
      </c>
      <c r="B135" s="2"/>
      <c r="C135" s="130"/>
      <c r="D135" s="95"/>
      <c r="E135" s="129"/>
      <c r="F135" s="95"/>
      <c r="G135" s="129"/>
      <c r="H135" s="129"/>
      <c r="I135" s="129"/>
      <c r="J135" s="129"/>
    </row>
    <row r="136" spans="1:10" s="77" customFormat="1" ht="22.8" customHeight="1">
      <c r="A136" s="16" t="s">
        <v>108</v>
      </c>
      <c r="B136" s="2"/>
      <c r="C136" s="130"/>
      <c r="D136" s="99">
        <v>-1129252</v>
      </c>
      <c r="E136" s="130"/>
      <c r="F136" s="99">
        <v>2796294</v>
      </c>
      <c r="G136" s="130"/>
      <c r="H136" s="54">
        <v>0</v>
      </c>
      <c r="I136" s="130"/>
      <c r="J136" s="54">
        <v>0</v>
      </c>
    </row>
    <row r="137" spans="1:10" s="77" customFormat="1" ht="22.8" customHeight="1">
      <c r="A137" s="31" t="s">
        <v>109</v>
      </c>
      <c r="B137" s="2"/>
      <c r="C137" s="130"/>
      <c r="D137" s="12">
        <f>D121-D133+D136</f>
        <v>12148419</v>
      </c>
      <c r="E137" s="130"/>
      <c r="F137" s="12">
        <f>F121-F133+F136</f>
        <v>17973116</v>
      </c>
      <c r="G137" s="12"/>
      <c r="H137" s="12">
        <f>H121-H133+H136</f>
        <v>21463939</v>
      </c>
      <c r="I137" s="12"/>
      <c r="J137" s="12">
        <f>J121-J133+J136</f>
        <v>4072141</v>
      </c>
    </row>
    <row r="138" spans="1:10" s="77" customFormat="1" ht="22.8" customHeight="1">
      <c r="A138" s="16" t="s">
        <v>110</v>
      </c>
      <c r="B138" s="2"/>
      <c r="C138" s="130"/>
      <c r="D138" s="64">
        <v>4680516</v>
      </c>
      <c r="E138" s="130"/>
      <c r="F138" s="64">
        <v>3869496</v>
      </c>
      <c r="G138" s="130"/>
      <c r="H138" s="54">
        <v>1289885</v>
      </c>
      <c r="I138" s="130"/>
      <c r="J138" s="54">
        <v>-225883</v>
      </c>
    </row>
    <row r="139" spans="1:10" ht="22.8" customHeight="1" thickBot="1">
      <c r="A139" s="31" t="s">
        <v>111</v>
      </c>
      <c r="C139" s="12"/>
      <c r="D139" s="43">
        <f>D137-D138</f>
        <v>7467903</v>
      </c>
      <c r="E139" s="12"/>
      <c r="F139" s="43">
        <f>F137-F138</f>
        <v>14103620</v>
      </c>
      <c r="G139" s="12"/>
      <c r="H139" s="43">
        <f>H137-H138</f>
        <v>20174054</v>
      </c>
      <c r="I139" s="12"/>
      <c r="J139" s="43">
        <f>J137-J138</f>
        <v>4298024</v>
      </c>
    </row>
    <row r="140" spans="1:10" ht="22.8" customHeight="1" thickTop="1">
      <c r="A140" s="31"/>
      <c r="C140" s="12"/>
      <c r="D140" s="22"/>
      <c r="E140" s="12"/>
      <c r="F140" s="22"/>
      <c r="G140" s="12"/>
      <c r="H140" s="22"/>
      <c r="I140" s="12"/>
      <c r="J140" s="22"/>
    </row>
    <row r="141" spans="1:10" ht="22.8" customHeight="1">
      <c r="A141" s="25" t="s">
        <v>0</v>
      </c>
      <c r="B141" s="26"/>
      <c r="C141" s="27"/>
      <c r="D141" s="27"/>
      <c r="E141" s="27"/>
      <c r="F141" s="27"/>
      <c r="G141" s="27"/>
      <c r="H141" s="237"/>
      <c r="I141" s="237"/>
      <c r="J141" s="237"/>
    </row>
    <row r="142" spans="1:10" ht="22.8" customHeight="1">
      <c r="A142" s="25" t="s">
        <v>112</v>
      </c>
      <c r="B142" s="26"/>
      <c r="C142" s="27"/>
      <c r="D142" s="27"/>
      <c r="E142" s="27"/>
      <c r="F142" s="27"/>
      <c r="G142" s="27"/>
      <c r="H142" s="237"/>
      <c r="I142" s="237"/>
      <c r="J142" s="237"/>
    </row>
    <row r="143" spans="1:10" ht="22.8" customHeight="1">
      <c r="A143" s="5"/>
      <c r="B143" s="5"/>
      <c r="C143" s="27"/>
      <c r="D143" s="27"/>
      <c r="E143" s="27"/>
      <c r="F143" s="27"/>
      <c r="G143" s="27"/>
      <c r="H143" s="27"/>
      <c r="I143" s="27"/>
      <c r="J143" s="59" t="s">
        <v>2</v>
      </c>
    </row>
    <row r="144" spans="1:10" ht="22.8" customHeight="1">
      <c r="B144" s="226"/>
      <c r="C144" s="226"/>
      <c r="D144" s="234" t="s">
        <v>3</v>
      </c>
      <c r="E144" s="234"/>
      <c r="F144" s="234"/>
      <c r="G144" s="29"/>
      <c r="H144" s="234" t="s">
        <v>4</v>
      </c>
      <c r="I144" s="234"/>
      <c r="J144" s="234"/>
    </row>
    <row r="145" spans="1:10" ht="22.8" customHeight="1">
      <c r="B145" s="226"/>
      <c r="C145" s="226"/>
      <c r="D145" s="238" t="s">
        <v>135</v>
      </c>
      <c r="E145" s="239"/>
      <c r="F145" s="239"/>
      <c r="G145" s="60"/>
      <c r="H145" s="238" t="s">
        <v>135</v>
      </c>
      <c r="I145" s="239"/>
      <c r="J145" s="239"/>
    </row>
    <row r="146" spans="1:10" ht="22.8" customHeight="1">
      <c r="B146" s="226"/>
      <c r="C146" s="226"/>
      <c r="D146" s="235" t="s">
        <v>91</v>
      </c>
      <c r="E146" s="236"/>
      <c r="F146" s="236"/>
      <c r="G146" s="225"/>
      <c r="H146" s="235" t="s">
        <v>91</v>
      </c>
      <c r="I146" s="236"/>
      <c r="J146" s="236"/>
    </row>
    <row r="147" spans="1:10" ht="22.8" customHeight="1">
      <c r="B147" s="226" t="s">
        <v>6</v>
      </c>
      <c r="C147" s="30"/>
      <c r="D147" s="19">
        <v>2565</v>
      </c>
      <c r="E147" s="30"/>
      <c r="F147" s="19">
        <v>2564</v>
      </c>
      <c r="G147" s="17"/>
      <c r="H147" s="19">
        <v>2565</v>
      </c>
      <c r="I147" s="30"/>
      <c r="J147" s="19">
        <v>2564</v>
      </c>
    </row>
    <row r="148" spans="1:10" ht="22.8" customHeight="1">
      <c r="A148" s="31" t="s">
        <v>113</v>
      </c>
      <c r="C148" s="130"/>
      <c r="D148" s="130"/>
      <c r="E148" s="130"/>
      <c r="F148" s="130"/>
      <c r="G148" s="130"/>
      <c r="H148" s="130"/>
      <c r="I148" s="130"/>
      <c r="J148" s="130"/>
    </row>
    <row r="149" spans="1:10" ht="22.8" customHeight="1">
      <c r="A149" s="16" t="s">
        <v>114</v>
      </c>
      <c r="C149" s="130"/>
      <c r="D149" s="130">
        <v>7050161</v>
      </c>
      <c r="E149" s="130"/>
      <c r="F149" s="130">
        <v>11682761</v>
      </c>
      <c r="G149" s="130"/>
      <c r="H149" s="45">
        <f>H139</f>
        <v>20174054</v>
      </c>
      <c r="I149" s="130"/>
      <c r="J149" s="45">
        <f>J139</f>
        <v>4298024</v>
      </c>
    </row>
    <row r="150" spans="1:10" ht="22.8" customHeight="1">
      <c r="A150" s="16" t="s">
        <v>115</v>
      </c>
      <c r="C150" s="130"/>
      <c r="D150" s="47">
        <v>417742</v>
      </c>
      <c r="E150" s="130"/>
      <c r="F150" s="47">
        <v>2420859</v>
      </c>
      <c r="G150" s="130"/>
      <c r="H150" s="54">
        <v>0</v>
      </c>
      <c r="I150" s="130"/>
      <c r="J150" s="54">
        <v>0</v>
      </c>
    </row>
    <row r="151" spans="1:10" ht="22.8" customHeight="1" thickBot="1">
      <c r="A151" s="31" t="s">
        <v>111</v>
      </c>
      <c r="C151" s="22"/>
      <c r="D151" s="11">
        <f>SUM(D149:D150)</f>
        <v>7467903</v>
      </c>
      <c r="E151" s="22"/>
      <c r="F151" s="11">
        <f>SUM(F149:F150)</f>
        <v>14103620</v>
      </c>
      <c r="G151" s="22"/>
      <c r="H151" s="11">
        <f>SUM(H149:H150)</f>
        <v>20174054</v>
      </c>
      <c r="I151" s="22"/>
      <c r="J151" s="11">
        <f>SUM(J149:J150)</f>
        <v>4298024</v>
      </c>
    </row>
    <row r="152" spans="1:10" ht="24" customHeight="1" thickTop="1">
      <c r="A152" s="31"/>
      <c r="C152" s="12"/>
      <c r="D152" s="22"/>
      <c r="E152" s="12"/>
      <c r="F152" s="22"/>
      <c r="G152" s="12"/>
      <c r="H152" s="22"/>
      <c r="I152" s="12"/>
      <c r="J152" s="22"/>
    </row>
    <row r="153" spans="1:10" ht="26.55" customHeight="1" thickBot="1">
      <c r="A153" s="31" t="s">
        <v>116</v>
      </c>
      <c r="B153" s="2">
        <v>10</v>
      </c>
      <c r="C153" s="130"/>
      <c r="D153" s="67">
        <v>0.85</v>
      </c>
      <c r="E153" s="130"/>
      <c r="F153" s="67">
        <v>1.43</v>
      </c>
      <c r="G153" s="130"/>
      <c r="H153" s="56">
        <v>2.37</v>
      </c>
      <c r="I153" s="130"/>
      <c r="J153" s="56">
        <v>0.48</v>
      </c>
    </row>
    <row r="154" spans="1:10" ht="24" customHeight="1" thickTop="1" thickBot="1">
      <c r="A154" s="31" t="s">
        <v>117</v>
      </c>
      <c r="B154" s="2">
        <v>10</v>
      </c>
      <c r="D154" s="67">
        <v>0.85</v>
      </c>
      <c r="E154" s="130"/>
      <c r="F154" s="67">
        <v>1.4</v>
      </c>
      <c r="G154" s="130"/>
      <c r="H154" s="56">
        <v>2.37</v>
      </c>
      <c r="I154" s="130"/>
      <c r="J154" s="56">
        <v>0.46</v>
      </c>
    </row>
    <row r="155" spans="1:10" ht="22.65" customHeight="1" thickTop="1">
      <c r="A155" s="25" t="s">
        <v>0</v>
      </c>
      <c r="B155" s="26"/>
      <c r="C155" s="27"/>
      <c r="D155" s="27"/>
      <c r="E155" s="27"/>
      <c r="F155" s="27"/>
      <c r="G155" s="27"/>
      <c r="H155" s="237"/>
      <c r="I155" s="237"/>
      <c r="J155" s="237"/>
    </row>
    <row r="156" spans="1:10" ht="22.65" customHeight="1">
      <c r="A156" s="25" t="s">
        <v>118</v>
      </c>
      <c r="B156" s="26"/>
      <c r="C156" s="27"/>
      <c r="D156" s="27"/>
      <c r="E156" s="27"/>
      <c r="F156" s="27"/>
      <c r="G156" s="27"/>
      <c r="H156" s="237"/>
      <c r="I156" s="237"/>
      <c r="J156" s="237"/>
    </row>
    <row r="157" spans="1:10" ht="22.65" customHeight="1">
      <c r="A157" s="5"/>
      <c r="B157" s="5"/>
      <c r="C157" s="27"/>
      <c r="D157" s="27"/>
      <c r="E157" s="27"/>
      <c r="F157" s="27"/>
      <c r="G157" s="27"/>
      <c r="H157" s="27"/>
      <c r="I157" s="27"/>
      <c r="J157" s="59" t="s">
        <v>2</v>
      </c>
    </row>
    <row r="158" spans="1:10" ht="22.65" customHeight="1">
      <c r="B158" s="226"/>
      <c r="C158" s="226"/>
      <c r="D158" s="234" t="s">
        <v>3</v>
      </c>
      <c r="E158" s="234"/>
      <c r="F158" s="234"/>
      <c r="G158" s="29"/>
      <c r="H158" s="234" t="s">
        <v>4</v>
      </c>
      <c r="I158" s="234"/>
      <c r="J158" s="234"/>
    </row>
    <row r="159" spans="1:10" ht="23.25" customHeight="1">
      <c r="B159" s="226"/>
      <c r="C159" s="226"/>
      <c r="D159" s="238" t="s">
        <v>135</v>
      </c>
      <c r="E159" s="239"/>
      <c r="F159" s="239"/>
      <c r="G159" s="60"/>
      <c r="H159" s="238" t="s">
        <v>135</v>
      </c>
      <c r="I159" s="239"/>
      <c r="J159" s="239"/>
    </row>
    <row r="160" spans="1:10" ht="22.65" customHeight="1">
      <c r="B160" s="226"/>
      <c r="C160" s="226"/>
      <c r="D160" s="235" t="s">
        <v>91</v>
      </c>
      <c r="E160" s="236"/>
      <c r="F160" s="236"/>
      <c r="G160" s="225"/>
      <c r="H160" s="235" t="s">
        <v>91</v>
      </c>
      <c r="I160" s="236"/>
      <c r="J160" s="236"/>
    </row>
    <row r="161" spans="1:10" ht="22.65" customHeight="1">
      <c r="B161" s="226" t="s">
        <v>6</v>
      </c>
      <c r="C161" s="30"/>
      <c r="D161" s="19">
        <v>2565</v>
      </c>
      <c r="E161" s="30"/>
      <c r="F161" s="19">
        <v>2564</v>
      </c>
      <c r="G161" s="17"/>
      <c r="H161" s="19">
        <v>2565</v>
      </c>
      <c r="I161" s="30"/>
      <c r="J161" s="19">
        <v>2564</v>
      </c>
    </row>
    <row r="162" spans="1:10" ht="24" customHeight="1">
      <c r="A162" s="31" t="s">
        <v>111</v>
      </c>
      <c r="D162" s="73">
        <f>D151</f>
        <v>7467903</v>
      </c>
      <c r="E162" s="3"/>
      <c r="F162" s="73">
        <f>F151</f>
        <v>14103620</v>
      </c>
      <c r="G162" s="3"/>
      <c r="H162" s="73">
        <f>H151</f>
        <v>20174054</v>
      </c>
      <c r="I162" s="3"/>
      <c r="J162" s="12">
        <f>J151</f>
        <v>4298024</v>
      </c>
    </row>
    <row r="163" spans="1:10" ht="4.6500000000000004" customHeight="1"/>
    <row r="164" spans="1:10" ht="24" customHeight="1">
      <c r="A164" s="31" t="s">
        <v>119</v>
      </c>
    </row>
    <row r="165" spans="1:10" ht="22.65" customHeight="1">
      <c r="A165" s="39" t="s">
        <v>120</v>
      </c>
      <c r="D165" s="68"/>
      <c r="F165" s="68"/>
      <c r="H165" s="63"/>
      <c r="J165" s="63"/>
    </row>
    <row r="166" spans="1:10" ht="22.65" customHeight="1">
      <c r="A166" s="39" t="s">
        <v>121</v>
      </c>
      <c r="D166" s="68"/>
      <c r="F166" s="68"/>
      <c r="H166" s="63"/>
      <c r="J166" s="63"/>
    </row>
    <row r="167" spans="1:10" ht="22.65" customHeight="1">
      <c r="A167" s="16" t="s">
        <v>122</v>
      </c>
      <c r="D167" s="68"/>
      <c r="F167" s="68"/>
      <c r="H167" s="34"/>
      <c r="J167" s="34"/>
    </row>
    <row r="168" spans="1:10" ht="22.65" customHeight="1">
      <c r="A168" s="37" t="s">
        <v>123</v>
      </c>
      <c r="D168" s="68">
        <v>16847284</v>
      </c>
      <c r="F168" s="68">
        <v>10580055</v>
      </c>
      <c r="H168" s="34">
        <v>0</v>
      </c>
      <c r="J168" s="34">
        <v>0</v>
      </c>
    </row>
    <row r="169" spans="1:10" ht="22.8" customHeight="1">
      <c r="A169" s="37" t="s">
        <v>333</v>
      </c>
      <c r="D169" s="68">
        <v>2253755</v>
      </c>
      <c r="F169" s="68">
        <v>481635</v>
      </c>
      <c r="H169" s="34">
        <v>60639</v>
      </c>
      <c r="J169" s="34">
        <v>15670</v>
      </c>
    </row>
    <row r="170" spans="1:10" ht="22.8" customHeight="1">
      <c r="A170" s="37" t="s">
        <v>301</v>
      </c>
      <c r="D170" s="68"/>
      <c r="F170" s="68"/>
      <c r="H170" s="34"/>
      <c r="J170" s="34"/>
    </row>
    <row r="171" spans="1:10" ht="22.8" customHeight="1">
      <c r="A171" s="37" t="s">
        <v>108</v>
      </c>
      <c r="D171" s="68">
        <v>698138</v>
      </c>
      <c r="F171" s="34">
        <v>4611045</v>
      </c>
      <c r="H171" s="34">
        <v>0</v>
      </c>
      <c r="J171" s="34">
        <v>0</v>
      </c>
    </row>
    <row r="172" spans="1:10" ht="22.65" customHeight="1">
      <c r="A172" s="16" t="s">
        <v>125</v>
      </c>
      <c r="D172" s="68"/>
      <c r="F172" s="68"/>
      <c r="H172" s="34"/>
      <c r="J172" s="34"/>
    </row>
    <row r="173" spans="1:10" ht="22.65" customHeight="1">
      <c r="A173" s="16" t="s">
        <v>121</v>
      </c>
      <c r="D173" s="66">
        <v>-21562</v>
      </c>
      <c r="F173" s="66">
        <v>-14995</v>
      </c>
      <c r="H173" s="35">
        <v>-12128</v>
      </c>
      <c r="J173" s="35">
        <v>-3134</v>
      </c>
    </row>
    <row r="174" spans="1:10" s="3" customFormat="1" ht="22.65" customHeight="1">
      <c r="A174" s="31" t="s">
        <v>126</v>
      </c>
      <c r="B174" s="9"/>
      <c r="D174" s="69"/>
      <c r="E174" s="21"/>
      <c r="F174" s="69"/>
      <c r="G174" s="21"/>
      <c r="H174" s="70"/>
      <c r="I174" s="21"/>
      <c r="J174" s="70"/>
    </row>
    <row r="175" spans="1:10" s="3" customFormat="1" ht="22.65" customHeight="1">
      <c r="A175" s="31" t="s">
        <v>127</v>
      </c>
      <c r="B175" s="9"/>
      <c r="D175" s="52">
        <f>SUM(D167:D173)</f>
        <v>19777615</v>
      </c>
      <c r="E175" s="21"/>
      <c r="F175" s="52">
        <f>SUM(F167:F173)</f>
        <v>15657740</v>
      </c>
      <c r="G175" s="21"/>
      <c r="H175" s="52">
        <f>SUM(H167:H173)</f>
        <v>48511</v>
      </c>
      <c r="I175" s="21"/>
      <c r="J175" s="52">
        <f>SUM(J167:J173)</f>
        <v>12536</v>
      </c>
    </row>
    <row r="176" spans="1:10" ht="4.8" customHeight="1">
      <c r="A176" s="31"/>
    </row>
    <row r="177" spans="1:10" ht="22.65" customHeight="1">
      <c r="A177" s="39" t="s">
        <v>128</v>
      </c>
    </row>
    <row r="178" spans="1:10" ht="22.65" customHeight="1">
      <c r="A178" s="39" t="s">
        <v>121</v>
      </c>
      <c r="D178" s="68"/>
      <c r="F178" s="68"/>
      <c r="H178" s="63"/>
      <c r="J178" s="63"/>
    </row>
    <row r="179" spans="1:10" ht="22.65" customHeight="1">
      <c r="A179" s="16" t="s">
        <v>344</v>
      </c>
      <c r="D179" s="68"/>
      <c r="F179" s="68"/>
      <c r="H179" s="63"/>
      <c r="J179" s="63"/>
    </row>
    <row r="180" spans="1:10" ht="22.65" customHeight="1">
      <c r="A180" s="16" t="s">
        <v>345</v>
      </c>
      <c r="D180" s="68">
        <v>747899</v>
      </c>
      <c r="F180" s="68">
        <v>-329971</v>
      </c>
      <c r="H180" s="63">
        <v>-17000</v>
      </c>
      <c r="J180" s="63">
        <v>25000</v>
      </c>
    </row>
    <row r="181" spans="1:10" ht="22.65" customHeight="1">
      <c r="A181" s="16" t="s">
        <v>302</v>
      </c>
      <c r="D181" s="68"/>
      <c r="F181" s="68"/>
      <c r="H181" s="63"/>
      <c r="J181" s="63"/>
    </row>
    <row r="182" spans="1:10" ht="22.65" customHeight="1">
      <c r="A182" s="16" t="s">
        <v>129</v>
      </c>
      <c r="D182" s="68">
        <v>10147</v>
      </c>
      <c r="F182" s="68">
        <v>-12229</v>
      </c>
      <c r="H182" s="63">
        <v>0</v>
      </c>
      <c r="J182" s="63">
        <v>0</v>
      </c>
    </row>
    <row r="183" spans="1:10" ht="22.65" customHeight="1">
      <c r="A183" s="16" t="s">
        <v>303</v>
      </c>
      <c r="B183" s="2">
        <v>6</v>
      </c>
      <c r="D183" s="68">
        <v>14161921</v>
      </c>
      <c r="F183" s="68">
        <v>68083</v>
      </c>
      <c r="H183" s="63">
        <v>2793350</v>
      </c>
      <c r="J183" s="63">
        <v>0</v>
      </c>
    </row>
    <row r="184" spans="1:10" ht="22.65" customHeight="1">
      <c r="A184" s="16" t="s">
        <v>335</v>
      </c>
      <c r="D184" s="68"/>
      <c r="F184" s="68"/>
      <c r="H184" s="63"/>
      <c r="J184" s="63"/>
    </row>
    <row r="185" spans="1:10" ht="22.65" customHeight="1">
      <c r="A185" s="16" t="s">
        <v>304</v>
      </c>
      <c r="D185" s="68">
        <v>104735</v>
      </c>
      <c r="F185" s="63">
        <v>-98808</v>
      </c>
      <c r="H185" s="63">
        <v>0</v>
      </c>
      <c r="J185" s="63">
        <v>0</v>
      </c>
    </row>
    <row r="186" spans="1:10" ht="22.65" customHeight="1">
      <c r="A186" s="16" t="s">
        <v>130</v>
      </c>
      <c r="D186" s="68"/>
      <c r="F186" s="68"/>
      <c r="H186" s="34"/>
      <c r="J186" s="34"/>
    </row>
    <row r="187" spans="1:10" ht="22.65" customHeight="1">
      <c r="A187" s="16" t="s">
        <v>121</v>
      </c>
      <c r="D187" s="66">
        <v>-2880347</v>
      </c>
      <c r="E187" s="18"/>
      <c r="F187" s="66">
        <v>33792</v>
      </c>
      <c r="G187" s="18"/>
      <c r="H187" s="35">
        <v>-555270</v>
      </c>
      <c r="I187" s="18"/>
      <c r="J187" s="35">
        <v>-5000</v>
      </c>
    </row>
    <row r="188" spans="1:10" ht="22.65" customHeight="1">
      <c r="A188" s="31" t="s">
        <v>131</v>
      </c>
      <c r="D188" s="72"/>
      <c r="E188" s="18"/>
      <c r="F188" s="72"/>
      <c r="G188" s="18"/>
      <c r="H188" s="40"/>
      <c r="I188" s="18"/>
      <c r="J188" s="40"/>
    </row>
    <row r="189" spans="1:10" ht="22.65" customHeight="1">
      <c r="A189" s="31" t="s">
        <v>127</v>
      </c>
      <c r="D189" s="52">
        <f>SUM(D180:D187)</f>
        <v>12144355</v>
      </c>
      <c r="E189" s="3"/>
      <c r="F189" s="52">
        <f>SUM(F180:F187)</f>
        <v>-339133</v>
      </c>
      <c r="G189" s="3"/>
      <c r="H189" s="52">
        <f>SUM(H180:H187)</f>
        <v>2221080</v>
      </c>
      <c r="I189" s="3"/>
      <c r="J189" s="52">
        <f>SUM(J180:J187)</f>
        <v>20000</v>
      </c>
    </row>
    <row r="190" spans="1:10" ht="22.65" customHeight="1">
      <c r="A190" s="127" t="s">
        <v>139</v>
      </c>
      <c r="D190" s="68"/>
      <c r="F190" s="68"/>
      <c r="H190" s="34"/>
      <c r="J190" s="34"/>
    </row>
    <row r="191" spans="1:10" ht="22.65" customHeight="1">
      <c r="A191" s="127" t="s">
        <v>132</v>
      </c>
      <c r="D191" s="52">
        <f>D175+D189</f>
        <v>31921970</v>
      </c>
      <c r="E191" s="3"/>
      <c r="F191" s="52">
        <f>F175+F189</f>
        <v>15318607</v>
      </c>
      <c r="G191" s="3"/>
      <c r="H191" s="52">
        <f>H175+H189</f>
        <v>2269591</v>
      </c>
      <c r="I191" s="73"/>
      <c r="J191" s="52">
        <f>J175+J189</f>
        <v>32536</v>
      </c>
    </row>
    <row r="192" spans="1:10" ht="22.65" customHeight="1" thickBot="1">
      <c r="A192" s="118" t="s">
        <v>133</v>
      </c>
      <c r="B192" s="119"/>
      <c r="C192" s="120"/>
      <c r="D192" s="121">
        <f>D162+D189+D175</f>
        <v>39389873</v>
      </c>
      <c r="E192" s="122"/>
      <c r="F192" s="121">
        <f>F162+F189+F175</f>
        <v>29422227</v>
      </c>
      <c r="G192" s="122"/>
      <c r="H192" s="121">
        <f>H162+H189+H175</f>
        <v>22443645</v>
      </c>
      <c r="I192" s="122"/>
      <c r="J192" s="121">
        <f>J162+J189+J175</f>
        <v>4330560</v>
      </c>
    </row>
    <row r="193" spans="1:10" ht="3.6" customHeight="1" thickTop="1">
      <c r="D193" s="68"/>
      <c r="F193" s="68"/>
      <c r="H193" s="34"/>
      <c r="J193" s="34"/>
    </row>
    <row r="194" spans="1:10" ht="22.65" customHeight="1">
      <c r="A194" s="25" t="s">
        <v>0</v>
      </c>
      <c r="B194" s="26"/>
      <c r="C194" s="27"/>
      <c r="D194" s="27"/>
      <c r="E194" s="27"/>
      <c r="F194" s="27"/>
      <c r="G194" s="27"/>
      <c r="H194" s="237"/>
      <c r="I194" s="237"/>
      <c r="J194" s="237"/>
    </row>
    <row r="195" spans="1:10" ht="22.65" customHeight="1">
      <c r="A195" s="25" t="s">
        <v>134</v>
      </c>
      <c r="B195" s="26"/>
      <c r="C195" s="27"/>
      <c r="D195" s="96"/>
      <c r="E195" s="27"/>
      <c r="F195" s="27"/>
      <c r="G195" s="27"/>
      <c r="H195" s="237"/>
      <c r="I195" s="237"/>
      <c r="J195" s="237"/>
    </row>
    <row r="196" spans="1:10" ht="22.65" customHeight="1">
      <c r="A196" s="5"/>
      <c r="B196" s="5"/>
      <c r="C196" s="27"/>
      <c r="D196" s="27"/>
      <c r="E196" s="27"/>
      <c r="F196" s="27"/>
      <c r="G196" s="27"/>
      <c r="H196" s="27"/>
      <c r="I196" s="27"/>
      <c r="J196" s="59" t="s">
        <v>2</v>
      </c>
    </row>
    <row r="197" spans="1:10" ht="22.65" customHeight="1">
      <c r="B197" s="226"/>
      <c r="C197" s="226"/>
      <c r="D197" s="234" t="s">
        <v>3</v>
      </c>
      <c r="E197" s="234"/>
      <c r="F197" s="234"/>
      <c r="G197" s="29"/>
      <c r="H197" s="234" t="s">
        <v>4</v>
      </c>
      <c r="I197" s="234"/>
      <c r="J197" s="234"/>
    </row>
    <row r="198" spans="1:10" ht="23.25" customHeight="1">
      <c r="B198" s="226"/>
      <c r="C198" s="226"/>
      <c r="D198" s="238" t="s">
        <v>135</v>
      </c>
      <c r="E198" s="239"/>
      <c r="F198" s="239"/>
      <c r="G198" s="60"/>
      <c r="H198" s="238" t="s">
        <v>135</v>
      </c>
      <c r="I198" s="239"/>
      <c r="J198" s="239"/>
    </row>
    <row r="199" spans="1:10" ht="22.65" customHeight="1">
      <c r="B199" s="226"/>
      <c r="C199" s="226"/>
      <c r="D199" s="235" t="s">
        <v>91</v>
      </c>
      <c r="E199" s="236"/>
      <c r="F199" s="236"/>
      <c r="G199" s="225"/>
      <c r="H199" s="235" t="s">
        <v>91</v>
      </c>
      <c r="I199" s="236"/>
      <c r="J199" s="236"/>
    </row>
    <row r="200" spans="1:10" ht="22.65" customHeight="1">
      <c r="B200" s="226"/>
      <c r="C200" s="30"/>
      <c r="D200" s="19">
        <v>2565</v>
      </c>
      <c r="E200" s="30"/>
      <c r="F200" s="19">
        <v>2564</v>
      </c>
      <c r="G200" s="17"/>
      <c r="H200" s="19">
        <v>2565</v>
      </c>
      <c r="I200" s="30"/>
      <c r="J200" s="19">
        <v>2564</v>
      </c>
    </row>
    <row r="201" spans="1:10" ht="22.65" customHeight="1">
      <c r="A201" s="31" t="s">
        <v>140</v>
      </c>
      <c r="D201" s="68"/>
      <c r="F201" s="68"/>
      <c r="H201" s="34"/>
      <c r="J201" s="34"/>
    </row>
    <row r="202" spans="1:10" ht="22.65" customHeight="1">
      <c r="A202" s="16" t="s">
        <v>114</v>
      </c>
      <c r="D202" s="68">
        <v>37526920</v>
      </c>
      <c r="F202" s="68">
        <v>22902532</v>
      </c>
      <c r="H202" s="34">
        <f>H192</f>
        <v>22443645</v>
      </c>
      <c r="J202" s="34">
        <f>J192</f>
        <v>4330560</v>
      </c>
    </row>
    <row r="203" spans="1:10" ht="22.65" customHeight="1">
      <c r="A203" s="16" t="s">
        <v>115</v>
      </c>
      <c r="D203" s="68">
        <v>1862953</v>
      </c>
      <c r="F203" s="68">
        <v>6519695</v>
      </c>
      <c r="H203" s="35">
        <v>0</v>
      </c>
      <c r="J203" s="35">
        <v>0</v>
      </c>
    </row>
    <row r="204" spans="1:10" ht="22.65" customHeight="1" thickBot="1">
      <c r="A204" s="31" t="s">
        <v>133</v>
      </c>
      <c r="D204" s="74">
        <f>SUM(D202:D203)</f>
        <v>39389873</v>
      </c>
      <c r="E204" s="3"/>
      <c r="F204" s="74">
        <f>SUM(F202:F203)</f>
        <v>29422227</v>
      </c>
      <c r="G204" s="3"/>
      <c r="H204" s="74">
        <f>SUM(H202:H203)</f>
        <v>22443645</v>
      </c>
      <c r="I204" s="3"/>
      <c r="J204" s="74">
        <f>SUM(J202:J203)</f>
        <v>4330560</v>
      </c>
    </row>
    <row r="205" spans="1:10" ht="23.25" customHeight="1" thickTop="1">
      <c r="D205" s="78"/>
      <c r="F205" s="78"/>
    </row>
  </sheetData>
  <mergeCells count="67">
    <mergeCell ref="D160:F160"/>
    <mergeCell ref="H160:J160"/>
    <mergeCell ref="H156:J156"/>
    <mergeCell ref="D158:F158"/>
    <mergeCell ref="H158:J158"/>
    <mergeCell ref="D159:F159"/>
    <mergeCell ref="H159:J159"/>
    <mergeCell ref="D145:F145"/>
    <mergeCell ref="H145:J145"/>
    <mergeCell ref="D146:F146"/>
    <mergeCell ref="H146:J146"/>
    <mergeCell ref="H155:J155"/>
    <mergeCell ref="A122:B122"/>
    <mergeCell ref="H141:J141"/>
    <mergeCell ref="H142:J142"/>
    <mergeCell ref="D144:F144"/>
    <mergeCell ref="H144:J144"/>
    <mergeCell ref="D106:F106"/>
    <mergeCell ref="H106:J106"/>
    <mergeCell ref="D107:F107"/>
    <mergeCell ref="H107:J107"/>
    <mergeCell ref="D108:F108"/>
    <mergeCell ref="H108:J108"/>
    <mergeCell ref="D42:F42"/>
    <mergeCell ref="H42:J42"/>
    <mergeCell ref="D58:F58"/>
    <mergeCell ref="H58:J58"/>
    <mergeCell ref="H104:J104"/>
    <mergeCell ref="D43:F43"/>
    <mergeCell ref="H43:J43"/>
    <mergeCell ref="D44:F44"/>
    <mergeCell ref="H44:J44"/>
    <mergeCell ref="H54:J54"/>
    <mergeCell ref="H53:J53"/>
    <mergeCell ref="H103:J103"/>
    <mergeCell ref="H56:J56"/>
    <mergeCell ref="D56:F56"/>
    <mergeCell ref="D57:F57"/>
    <mergeCell ref="H57:J57"/>
    <mergeCell ref="H1:J1"/>
    <mergeCell ref="H2:J2"/>
    <mergeCell ref="D4:F4"/>
    <mergeCell ref="H4:J4"/>
    <mergeCell ref="D5:F5"/>
    <mergeCell ref="H5:J5"/>
    <mergeCell ref="D6:F6"/>
    <mergeCell ref="H6:J6"/>
    <mergeCell ref="H40:J40"/>
    <mergeCell ref="A20:B20"/>
    <mergeCell ref="A32:B32"/>
    <mergeCell ref="H39:J39"/>
    <mergeCell ref="D199:F199"/>
    <mergeCell ref="H199:J199"/>
    <mergeCell ref="H91:J91"/>
    <mergeCell ref="H92:J92"/>
    <mergeCell ref="D94:F94"/>
    <mergeCell ref="H94:J94"/>
    <mergeCell ref="D95:F95"/>
    <mergeCell ref="H95:J95"/>
    <mergeCell ref="D96:F96"/>
    <mergeCell ref="H96:J96"/>
    <mergeCell ref="H194:J194"/>
    <mergeCell ref="H195:J195"/>
    <mergeCell ref="D197:F197"/>
    <mergeCell ref="H197:J197"/>
    <mergeCell ref="D198:F198"/>
    <mergeCell ref="H198:J198"/>
  </mergeCells>
  <pageMargins left="0.8" right="0.8" top="0.48" bottom="0.5" header="0.5" footer="0.5"/>
  <pageSetup paperSize="9" scale="88" firstPageNumber="7" fitToWidth="0" fitToHeight="0" orientation="portrait" useFirstPageNumber="1" r:id="rId1"/>
  <headerFooter alignWithMargins="0">
    <oddFooter>&amp;L   หมายเหตุประกอบงบการเงินเป็นส่วนหนึ่งของงบการเงินนี้
&amp;C
&amp;P</oddFooter>
  </headerFooter>
  <rowBreaks count="7" manualBreakCount="7">
    <brk id="38" max="8" man="1"/>
    <brk id="52" max="8" man="1"/>
    <brk id="90" max="8" man="1"/>
    <brk id="102" max="8" man="1"/>
    <brk id="140" max="8" man="1"/>
    <brk id="154" max="9" man="1"/>
    <brk id="19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6A11-74B2-43D1-8805-5857BA53F1C2}">
  <dimension ref="A1:AL77"/>
  <sheetViews>
    <sheetView view="pageBreakPreview" zoomScale="46" zoomScaleNormal="50" zoomScaleSheetLayoutView="115" workbookViewId="0"/>
  </sheetViews>
  <sheetFormatPr defaultColWidth="9" defaultRowHeight="21.3" customHeight="1"/>
  <cols>
    <col min="1" max="1" width="66.875" style="106" customWidth="1"/>
    <col min="2" max="2" width="10" style="106" customWidth="1"/>
    <col min="3" max="3" width="1.375" style="106" customWidth="1"/>
    <col min="4" max="4" width="11.375" style="106" bestFit="1" customWidth="1"/>
    <col min="5" max="5" width="0.75" style="106" customWidth="1"/>
    <col min="6" max="6" width="12.625" style="106" customWidth="1"/>
    <col min="7" max="7" width="0.75" style="106" customWidth="1"/>
    <col min="8" max="8" width="12.125" style="106" customWidth="1"/>
    <col min="9" max="9" width="1" style="106" customWidth="1"/>
    <col min="10" max="10" width="12.875" style="106" customWidth="1"/>
    <col min="11" max="11" width="0.75" style="106" customWidth="1"/>
    <col min="12" max="12" width="12.125" style="106" bestFit="1" customWidth="1"/>
    <col min="13" max="13" width="0.875" style="106" customWidth="1"/>
    <col min="14" max="14" width="11.375" style="106" bestFit="1" customWidth="1"/>
    <col min="15" max="15" width="0.875" style="106" customWidth="1"/>
    <col min="16" max="16" width="13.625" style="106" bestFit="1" customWidth="1"/>
    <col min="17" max="17" width="0.875" style="106" customWidth="1"/>
    <col min="18" max="18" width="13" style="106" bestFit="1" customWidth="1"/>
    <col min="19" max="19" width="0.875" style="106" customWidth="1"/>
    <col min="20" max="20" width="12.375" style="106" bestFit="1" customWidth="1"/>
    <col min="21" max="21" width="0.75" style="106" customWidth="1"/>
    <col min="22" max="22" width="13.375" style="106" bestFit="1" customWidth="1"/>
    <col min="23" max="23" width="0.75" style="106" customWidth="1"/>
    <col min="24" max="24" width="16.125" style="106" bestFit="1" customWidth="1"/>
    <col min="25" max="25" width="0.75" style="106" customWidth="1"/>
    <col min="26" max="26" width="14.375" style="106" bestFit="1" customWidth="1"/>
    <col min="27" max="27" width="0.625" style="106" customWidth="1"/>
    <col min="28" max="28" width="15.875" style="106" bestFit="1" customWidth="1"/>
    <col min="29" max="29" width="0.75" style="106" customWidth="1"/>
    <col min="30" max="30" width="16.375" style="106" bestFit="1" customWidth="1"/>
    <col min="31" max="31" width="0.875" style="106" customWidth="1"/>
    <col min="32" max="32" width="15.875" style="106" bestFit="1" customWidth="1"/>
    <col min="33" max="33" width="0.625" style="106" customWidth="1"/>
    <col min="34" max="34" width="16.375" style="106" bestFit="1" customWidth="1"/>
    <col min="35" max="35" width="0.625" style="106" customWidth="1"/>
    <col min="36" max="36" width="15.25" style="106" bestFit="1" customWidth="1"/>
    <col min="37" max="37" width="0.75" style="106" customWidth="1"/>
    <col min="38" max="38" width="16.125" style="192" bestFit="1" customWidth="1"/>
    <col min="39" max="16384" width="9" style="106"/>
  </cols>
  <sheetData>
    <row r="1" spans="1:38" ht="24.75" customHeight="1">
      <c r="A1" s="190" t="s">
        <v>0</v>
      </c>
      <c r="B1" s="191"/>
      <c r="C1" s="191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5"/>
      <c r="U1" s="104"/>
      <c r="V1" s="105"/>
      <c r="W1" s="104"/>
      <c r="X1" s="105"/>
      <c r="Y1" s="104"/>
      <c r="Z1" s="105"/>
      <c r="AA1" s="105"/>
      <c r="AB1" s="105"/>
      <c r="AC1" s="105"/>
      <c r="AD1" s="105"/>
      <c r="AE1" s="105"/>
      <c r="AF1" s="104"/>
      <c r="AG1" s="104"/>
      <c r="AH1" s="104"/>
      <c r="AI1" s="104"/>
      <c r="AJ1" s="105"/>
    </row>
    <row r="2" spans="1:38" ht="24.75" customHeight="1">
      <c r="A2" s="190" t="s">
        <v>141</v>
      </c>
      <c r="B2" s="191"/>
      <c r="C2" s="191"/>
      <c r="D2" s="105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104"/>
      <c r="V2" s="105"/>
      <c r="W2" s="104"/>
      <c r="X2" s="105"/>
      <c r="Y2" s="104"/>
      <c r="Z2" s="105"/>
      <c r="AA2" s="105"/>
      <c r="AB2" s="105"/>
      <c r="AC2" s="105"/>
      <c r="AD2" s="105"/>
      <c r="AE2" s="105"/>
      <c r="AF2" s="104"/>
      <c r="AG2" s="104"/>
      <c r="AH2" s="104"/>
      <c r="AI2" s="104"/>
      <c r="AJ2" s="105"/>
    </row>
    <row r="3" spans="1:38" ht="23.25" customHeight="1">
      <c r="A3" s="190"/>
      <c r="B3" s="193"/>
      <c r="C3" s="193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L3" s="194" t="s">
        <v>2</v>
      </c>
    </row>
    <row r="4" spans="1:38" ht="23.25" customHeight="1">
      <c r="A4" s="190"/>
      <c r="D4" s="234" t="s">
        <v>3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</row>
    <row r="5" spans="1:38" ht="22.2">
      <c r="A5" s="195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S5" s="107"/>
      <c r="T5" s="241" t="s">
        <v>82</v>
      </c>
      <c r="U5" s="241"/>
      <c r="V5" s="241"/>
      <c r="W5" s="241"/>
      <c r="X5" s="241"/>
      <c r="Y5" s="241"/>
      <c r="Z5" s="241"/>
      <c r="AA5" s="241"/>
      <c r="AB5" s="241"/>
      <c r="AC5" s="107"/>
      <c r="AD5" s="107"/>
      <c r="AE5" s="107"/>
      <c r="AF5" s="107"/>
      <c r="AG5" s="107"/>
      <c r="AH5" s="107"/>
      <c r="AI5" s="107"/>
      <c r="AJ5" s="107"/>
      <c r="AL5" s="107"/>
    </row>
    <row r="6" spans="1:38" ht="21.75" customHeight="1">
      <c r="A6" s="196"/>
      <c r="D6" s="1"/>
      <c r="E6" s="108"/>
      <c r="F6" s="197"/>
      <c r="G6" s="197"/>
      <c r="H6" s="197"/>
      <c r="I6" s="197"/>
      <c r="J6" s="197"/>
      <c r="K6" s="197"/>
      <c r="L6" s="175"/>
      <c r="M6" s="197"/>
      <c r="N6" s="197"/>
      <c r="O6" s="197"/>
      <c r="P6" s="197"/>
      <c r="S6" s="197"/>
      <c r="T6" s="198"/>
      <c r="U6" s="197"/>
      <c r="V6" s="197" t="s">
        <v>147</v>
      </c>
      <c r="W6" s="197"/>
      <c r="X6" s="197" t="s">
        <v>296</v>
      </c>
      <c r="Y6" s="197"/>
      <c r="Z6" s="197"/>
      <c r="AA6" s="197"/>
      <c r="AB6" s="1"/>
      <c r="AC6" s="108"/>
      <c r="AD6" s="108"/>
      <c r="AE6" s="108"/>
      <c r="AF6" s="198"/>
      <c r="AG6" s="197"/>
      <c r="AH6" s="198"/>
      <c r="AI6" s="198"/>
      <c r="AJ6" s="197"/>
      <c r="AL6" s="185"/>
    </row>
    <row r="7" spans="1:38" ht="21.75" customHeight="1">
      <c r="A7" s="196"/>
      <c r="D7" s="1"/>
      <c r="E7" s="108"/>
      <c r="F7" s="197"/>
      <c r="G7" s="197"/>
      <c r="H7" s="197"/>
      <c r="I7" s="197"/>
      <c r="J7" s="197" t="s">
        <v>142</v>
      </c>
      <c r="K7" s="197"/>
      <c r="L7" s="175" t="s">
        <v>143</v>
      </c>
      <c r="M7" s="197"/>
      <c r="N7" s="197"/>
      <c r="O7" s="197"/>
      <c r="P7" s="197"/>
      <c r="S7" s="197"/>
      <c r="T7" s="198" t="s">
        <v>147</v>
      </c>
      <c r="U7" s="197"/>
      <c r="V7" s="197" t="s">
        <v>297</v>
      </c>
      <c r="W7" s="197"/>
      <c r="X7" s="197" t="s">
        <v>144</v>
      </c>
      <c r="Y7" s="197"/>
      <c r="Z7" s="197"/>
      <c r="AA7" s="197"/>
      <c r="AB7" s="1"/>
      <c r="AC7" s="108"/>
      <c r="AD7" s="108"/>
      <c r="AE7" s="108"/>
      <c r="AF7" s="198"/>
      <c r="AG7" s="197"/>
      <c r="AH7" s="198"/>
      <c r="AI7" s="198"/>
      <c r="AJ7" s="197"/>
      <c r="AL7" s="185"/>
    </row>
    <row r="8" spans="1:38" ht="21.75" customHeight="1">
      <c r="A8" s="196"/>
      <c r="D8" s="1"/>
      <c r="E8" s="108"/>
      <c r="F8" s="197"/>
      <c r="G8" s="197"/>
      <c r="H8" s="197"/>
      <c r="I8" s="197"/>
      <c r="J8" s="197" t="s">
        <v>145</v>
      </c>
      <c r="K8" s="197"/>
      <c r="L8" s="175" t="s">
        <v>146</v>
      </c>
      <c r="M8" s="197"/>
      <c r="N8" s="197"/>
      <c r="O8" s="197"/>
      <c r="P8" s="197"/>
      <c r="S8" s="197"/>
      <c r="T8" s="198" t="s">
        <v>297</v>
      </c>
      <c r="U8" s="197"/>
      <c r="V8" s="197" t="s">
        <v>148</v>
      </c>
      <c r="W8" s="197"/>
      <c r="X8" s="197" t="s">
        <v>149</v>
      </c>
      <c r="Y8" s="197"/>
      <c r="Z8" s="197" t="s">
        <v>150</v>
      </c>
      <c r="AA8" s="197"/>
      <c r="AB8" s="1" t="s">
        <v>83</v>
      </c>
      <c r="AC8" s="108"/>
      <c r="AD8" s="108"/>
      <c r="AE8" s="108"/>
      <c r="AF8" s="198"/>
      <c r="AG8" s="197"/>
      <c r="AH8" s="198"/>
      <c r="AI8" s="198"/>
      <c r="AJ8" s="197"/>
      <c r="AL8" s="185"/>
    </row>
    <row r="9" spans="1:38" ht="21.75" customHeight="1">
      <c r="A9" s="196"/>
      <c r="B9" s="197"/>
      <c r="C9" s="197"/>
      <c r="D9" s="1" t="s">
        <v>68</v>
      </c>
      <c r="E9" s="108"/>
      <c r="F9" s="197"/>
      <c r="G9" s="197"/>
      <c r="H9" s="197"/>
      <c r="I9" s="197"/>
      <c r="J9" s="197" t="s">
        <v>151</v>
      </c>
      <c r="K9" s="197"/>
      <c r="L9" s="175" t="s">
        <v>152</v>
      </c>
      <c r="M9" s="197"/>
      <c r="N9" s="197"/>
      <c r="O9" s="197"/>
      <c r="P9" s="1" t="s">
        <v>77</v>
      </c>
      <c r="S9" s="197"/>
      <c r="T9" s="198" t="s">
        <v>148</v>
      </c>
      <c r="U9" s="197"/>
      <c r="V9" s="198" t="s">
        <v>153</v>
      </c>
      <c r="W9" s="197"/>
      <c r="X9" s="198" t="s">
        <v>154</v>
      </c>
      <c r="Y9" s="197"/>
      <c r="Z9" s="197" t="s">
        <v>155</v>
      </c>
      <c r="AA9" s="197"/>
      <c r="AB9" s="1" t="s">
        <v>156</v>
      </c>
      <c r="AC9" s="108"/>
      <c r="AD9" s="198"/>
      <c r="AE9" s="108"/>
      <c r="AF9" s="199" t="s">
        <v>157</v>
      </c>
      <c r="AG9" s="197"/>
      <c r="AH9" s="198" t="s">
        <v>158</v>
      </c>
      <c r="AI9" s="198"/>
      <c r="AJ9" s="197" t="s">
        <v>151</v>
      </c>
      <c r="AL9" s="185"/>
    </row>
    <row r="10" spans="1:38" ht="21.75" customHeight="1">
      <c r="A10" s="196"/>
      <c r="B10" s="197"/>
      <c r="C10" s="197"/>
      <c r="D10" s="197" t="s">
        <v>159</v>
      </c>
      <c r="E10" s="197"/>
      <c r="F10" s="197" t="s">
        <v>160</v>
      </c>
      <c r="G10" s="197"/>
      <c r="H10" s="197"/>
      <c r="I10" s="197"/>
      <c r="J10" s="197" t="s">
        <v>161</v>
      </c>
      <c r="K10" s="197"/>
      <c r="L10" s="197" t="s">
        <v>162</v>
      </c>
      <c r="M10" s="197"/>
      <c r="N10" s="197" t="s">
        <v>163</v>
      </c>
      <c r="O10" s="197"/>
      <c r="P10" s="197" t="s">
        <v>164</v>
      </c>
      <c r="R10" s="197" t="s">
        <v>165</v>
      </c>
      <c r="S10" s="197"/>
      <c r="T10" s="199" t="s">
        <v>298</v>
      </c>
      <c r="U10" s="197"/>
      <c r="V10" s="199" t="s">
        <v>166</v>
      </c>
      <c r="W10" s="197"/>
      <c r="X10" s="199" t="s">
        <v>167</v>
      </c>
      <c r="Y10" s="197"/>
      <c r="Z10" s="197" t="s">
        <v>168</v>
      </c>
      <c r="AA10" s="197"/>
      <c r="AB10" s="197" t="s">
        <v>169</v>
      </c>
      <c r="AC10" s="197"/>
      <c r="AD10" s="198"/>
      <c r="AE10" s="197"/>
      <c r="AF10" s="199" t="s">
        <v>170</v>
      </c>
      <c r="AG10" s="197"/>
      <c r="AH10" s="198" t="s">
        <v>171</v>
      </c>
      <c r="AI10" s="198"/>
      <c r="AJ10" s="197" t="s">
        <v>172</v>
      </c>
      <c r="AL10" s="197" t="s">
        <v>158</v>
      </c>
    </row>
    <row r="11" spans="1:38" ht="21.75" customHeight="1">
      <c r="A11" s="171"/>
      <c r="B11" s="61" t="s">
        <v>6</v>
      </c>
      <c r="C11" s="61"/>
      <c r="D11" s="200" t="s">
        <v>173</v>
      </c>
      <c r="E11" s="197"/>
      <c r="F11" s="200" t="s">
        <v>174</v>
      </c>
      <c r="G11" s="197"/>
      <c r="H11" s="201" t="s">
        <v>175</v>
      </c>
      <c r="I11" s="197"/>
      <c r="J11" s="200" t="s">
        <v>176</v>
      </c>
      <c r="K11" s="197"/>
      <c r="L11" s="200" t="s">
        <v>177</v>
      </c>
      <c r="M11" s="197"/>
      <c r="N11" s="200" t="s">
        <v>178</v>
      </c>
      <c r="O11" s="197"/>
      <c r="P11" s="200" t="s">
        <v>179</v>
      </c>
      <c r="R11" s="200" t="s">
        <v>180</v>
      </c>
      <c r="S11" s="197"/>
      <c r="T11" s="202" t="s">
        <v>7</v>
      </c>
      <c r="U11" s="197"/>
      <c r="V11" s="201" t="s">
        <v>181</v>
      </c>
      <c r="W11" s="197"/>
      <c r="X11" s="201" t="s">
        <v>182</v>
      </c>
      <c r="Y11" s="197"/>
      <c r="Z11" s="200" t="s">
        <v>183</v>
      </c>
      <c r="AA11" s="197"/>
      <c r="AB11" s="200" t="s">
        <v>67</v>
      </c>
      <c r="AC11" s="197"/>
      <c r="AD11" s="201" t="s">
        <v>83</v>
      </c>
      <c r="AE11" s="197"/>
      <c r="AF11" s="202" t="s">
        <v>184</v>
      </c>
      <c r="AG11" s="197"/>
      <c r="AH11" s="201" t="s">
        <v>185</v>
      </c>
      <c r="AI11" s="198"/>
      <c r="AJ11" s="200" t="s">
        <v>186</v>
      </c>
      <c r="AL11" s="200" t="s">
        <v>171</v>
      </c>
    </row>
    <row r="12" spans="1:38" ht="3.75" customHeight="1">
      <c r="A12" s="171"/>
      <c r="D12" s="61"/>
      <c r="E12" s="61"/>
      <c r="F12" s="61"/>
      <c r="G12" s="61"/>
      <c r="H12" s="61"/>
      <c r="I12" s="203"/>
      <c r="J12" s="61"/>
      <c r="K12" s="61"/>
      <c r="L12" s="61"/>
      <c r="M12" s="61"/>
      <c r="N12" s="61"/>
      <c r="O12" s="61"/>
      <c r="P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L12" s="204"/>
    </row>
    <row r="13" spans="1:38" ht="22.2">
      <c r="A13" s="170" t="s">
        <v>204</v>
      </c>
      <c r="B13" s="127"/>
      <c r="C13" s="127"/>
      <c r="D13" s="109"/>
      <c r="E13" s="109"/>
      <c r="F13" s="109"/>
      <c r="G13" s="109"/>
      <c r="H13" s="109"/>
      <c r="I13" s="147"/>
      <c r="J13" s="109"/>
      <c r="K13" s="109"/>
      <c r="L13" s="109"/>
      <c r="M13" s="109"/>
      <c r="N13" s="109"/>
      <c r="O13" s="109"/>
      <c r="P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L13" s="205"/>
    </row>
    <row r="14" spans="1:38" s="107" customFormat="1" ht="20.7" customHeight="1">
      <c r="A14" s="170" t="s">
        <v>308</v>
      </c>
      <c r="B14" s="127"/>
      <c r="C14" s="127"/>
      <c r="D14" s="109">
        <v>8611242</v>
      </c>
      <c r="E14" s="109"/>
      <c r="F14" s="109">
        <v>57298909</v>
      </c>
      <c r="G14" s="109"/>
      <c r="H14" s="109">
        <v>3470021</v>
      </c>
      <c r="I14" s="147"/>
      <c r="J14" s="109">
        <v>4809941</v>
      </c>
      <c r="K14" s="109"/>
      <c r="L14" s="109">
        <v>-5159</v>
      </c>
      <c r="M14" s="109"/>
      <c r="N14" s="109">
        <v>929166</v>
      </c>
      <c r="O14" s="109"/>
      <c r="P14" s="109">
        <v>119893131</v>
      </c>
      <c r="R14" s="109">
        <v>-8997459</v>
      </c>
      <c r="S14" s="109"/>
      <c r="T14" s="109">
        <v>24833380</v>
      </c>
      <c r="U14" s="109"/>
      <c r="V14" s="103">
        <v>-1435975</v>
      </c>
      <c r="W14" s="109"/>
      <c r="X14" s="109">
        <v>2449580</v>
      </c>
      <c r="Y14" s="109"/>
      <c r="Z14" s="109">
        <v>-34919990</v>
      </c>
      <c r="AA14" s="109"/>
      <c r="AB14" s="103">
        <f>SUM(T14:AA14)</f>
        <v>-9073005</v>
      </c>
      <c r="AC14" s="109"/>
      <c r="AD14" s="103">
        <f>(AB14)+SUM(D14:S14)</f>
        <v>176936787</v>
      </c>
      <c r="AE14" s="109"/>
      <c r="AF14" s="103">
        <v>15000000</v>
      </c>
      <c r="AG14" s="109"/>
      <c r="AH14" s="103">
        <f>SUM(AD14:AG14)</f>
        <v>191936787</v>
      </c>
      <c r="AI14" s="109"/>
      <c r="AJ14" s="109">
        <v>70241781</v>
      </c>
      <c r="AL14" s="103">
        <f>SUM(AH14:AJ14)</f>
        <v>262178568</v>
      </c>
    </row>
    <row r="15" spans="1:38" s="107" customFormat="1" ht="20.7" customHeight="1">
      <c r="A15" s="171" t="s">
        <v>305</v>
      </c>
      <c r="B15" s="119">
        <v>2</v>
      </c>
      <c r="C15" s="127"/>
      <c r="D15" s="110">
        <v>0</v>
      </c>
      <c r="E15" s="110"/>
      <c r="F15" s="110">
        <v>0</v>
      </c>
      <c r="G15" s="110"/>
      <c r="H15" s="110">
        <v>0</v>
      </c>
      <c r="I15" s="110"/>
      <c r="J15" s="110">
        <v>0</v>
      </c>
      <c r="K15" s="110"/>
      <c r="L15" s="110">
        <v>0</v>
      </c>
      <c r="M15" s="110"/>
      <c r="N15" s="110">
        <v>0</v>
      </c>
      <c r="O15" s="109"/>
      <c r="P15" s="169">
        <v>2500197</v>
      </c>
      <c r="Q15" s="110"/>
      <c r="R15" s="110">
        <v>0</v>
      </c>
      <c r="S15" s="110"/>
      <c r="T15" s="110">
        <v>0</v>
      </c>
      <c r="U15" s="110"/>
      <c r="V15" s="110">
        <v>0</v>
      </c>
      <c r="W15" s="110"/>
      <c r="X15" s="110">
        <v>0</v>
      </c>
      <c r="Y15" s="110"/>
      <c r="Z15" s="110">
        <v>0</v>
      </c>
      <c r="AA15" s="110"/>
      <c r="AB15" s="110">
        <f>SUM(T15:AA15)</f>
        <v>0</v>
      </c>
      <c r="AC15" s="110"/>
      <c r="AD15" s="110">
        <f>(AB15)+SUM(D15:S15)</f>
        <v>2500197</v>
      </c>
      <c r="AE15" s="110"/>
      <c r="AF15" s="110">
        <v>0</v>
      </c>
      <c r="AG15" s="110"/>
      <c r="AH15" s="110">
        <f>SUM(AD15:AG15)</f>
        <v>2500197</v>
      </c>
      <c r="AI15" s="48"/>
      <c r="AJ15" s="169">
        <v>823</v>
      </c>
      <c r="AK15" s="110"/>
      <c r="AL15" s="110">
        <f>SUM(AH15:AJ15)</f>
        <v>2501020</v>
      </c>
    </row>
    <row r="16" spans="1:38" s="107" customFormat="1" ht="20.7" customHeight="1">
      <c r="A16" s="170" t="s">
        <v>205</v>
      </c>
      <c r="B16" s="127"/>
      <c r="C16" s="127"/>
      <c r="D16" s="206">
        <f>SUM(D14:D15)</f>
        <v>8611242</v>
      </c>
      <c r="E16" s="109"/>
      <c r="F16" s="206">
        <f>SUM(F14:F15)</f>
        <v>57298909</v>
      </c>
      <c r="G16" s="109"/>
      <c r="H16" s="206">
        <f>SUM(H14:H15)</f>
        <v>3470021</v>
      </c>
      <c r="I16" s="147"/>
      <c r="J16" s="206">
        <f>SUM(J14:J15)</f>
        <v>4809941</v>
      </c>
      <c r="K16" s="109"/>
      <c r="L16" s="206">
        <f>SUM(L14:L15)</f>
        <v>-5159</v>
      </c>
      <c r="M16" s="109"/>
      <c r="N16" s="206">
        <f>SUM(N14:N15)</f>
        <v>929166</v>
      </c>
      <c r="O16" s="109"/>
      <c r="P16" s="206">
        <f>SUM(P14:P15)</f>
        <v>122393328</v>
      </c>
      <c r="R16" s="206">
        <f>SUM(R14:R15)</f>
        <v>-8997459</v>
      </c>
      <c r="S16" s="109"/>
      <c r="T16" s="206">
        <f>SUM(T14:T15)</f>
        <v>24833380</v>
      </c>
      <c r="U16" s="109"/>
      <c r="V16" s="206">
        <f>SUM(V14:V15)</f>
        <v>-1435975</v>
      </c>
      <c r="W16" s="109"/>
      <c r="X16" s="206">
        <f>SUM(X14:X15)</f>
        <v>2449580</v>
      </c>
      <c r="Y16" s="109"/>
      <c r="Z16" s="206">
        <f>SUM(Z14:Z15)</f>
        <v>-34919990</v>
      </c>
      <c r="AA16" s="109"/>
      <c r="AB16" s="206">
        <f>SUM(AB14:AB15)</f>
        <v>-9073005</v>
      </c>
      <c r="AC16" s="109"/>
      <c r="AD16" s="206">
        <f>SUM(AD14:AD15)</f>
        <v>179436984</v>
      </c>
      <c r="AE16" s="109"/>
      <c r="AF16" s="206">
        <f>SUM(AF14:AF15)</f>
        <v>15000000</v>
      </c>
      <c r="AG16" s="109"/>
      <c r="AH16" s="206">
        <f>SUM(AH14:AH15)</f>
        <v>194436984</v>
      </c>
      <c r="AI16" s="147"/>
      <c r="AJ16" s="206">
        <f>SUM(AJ14:AJ15)</f>
        <v>70242604</v>
      </c>
      <c r="AL16" s="206">
        <f>SUM(AL14:AL15)</f>
        <v>264679588</v>
      </c>
    </row>
    <row r="17" spans="1:38" s="107" customFormat="1" ht="20.7" customHeight="1">
      <c r="A17" s="107" t="s">
        <v>187</v>
      </c>
      <c r="B17" s="127"/>
      <c r="C17" s="127"/>
      <c r="D17" s="13"/>
      <c r="E17" s="13"/>
      <c r="F17" s="13"/>
      <c r="G17" s="13"/>
      <c r="H17" s="13"/>
      <c r="I17" s="146"/>
      <c r="J17" s="13"/>
      <c r="K17" s="13"/>
      <c r="L17" s="13"/>
      <c r="M17" s="13"/>
      <c r="N17" s="13"/>
      <c r="O17" s="13"/>
      <c r="P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0"/>
      <c r="AG17" s="13"/>
      <c r="AH17" s="20"/>
      <c r="AI17" s="146"/>
      <c r="AJ17" s="13"/>
      <c r="AL17" s="133"/>
    </row>
    <row r="18" spans="1:38" s="107" customFormat="1" ht="20.7" customHeight="1">
      <c r="A18" s="207" t="s">
        <v>188</v>
      </c>
      <c r="B18" s="127"/>
      <c r="C18" s="127"/>
      <c r="D18" s="13"/>
      <c r="E18" s="13"/>
      <c r="F18" s="13"/>
      <c r="G18" s="13"/>
      <c r="H18" s="13"/>
      <c r="I18" s="146"/>
      <c r="J18" s="13"/>
      <c r="K18" s="13"/>
      <c r="L18" s="13"/>
      <c r="M18" s="13"/>
      <c r="N18" s="13"/>
      <c r="O18" s="13"/>
      <c r="P18" s="13"/>
      <c r="S18" s="13"/>
      <c r="T18" s="10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0"/>
      <c r="AG18" s="13"/>
      <c r="AH18" s="20"/>
      <c r="AI18" s="13"/>
      <c r="AJ18" s="13"/>
      <c r="AL18" s="133"/>
    </row>
    <row r="19" spans="1:38" s="107" customFormat="1" ht="20.7" customHeight="1">
      <c r="A19" s="171" t="s">
        <v>189</v>
      </c>
      <c r="B19" s="2"/>
      <c r="C19" s="2"/>
      <c r="D19" s="50">
        <v>0</v>
      </c>
      <c r="E19" s="49"/>
      <c r="F19" s="50">
        <v>0</v>
      </c>
      <c r="G19" s="48"/>
      <c r="H19" s="50">
        <v>0</v>
      </c>
      <c r="I19" s="49"/>
      <c r="J19" s="50">
        <v>0</v>
      </c>
      <c r="K19" s="49"/>
      <c r="L19" s="50">
        <v>0</v>
      </c>
      <c r="M19" s="49"/>
      <c r="N19" s="50">
        <v>0</v>
      </c>
      <c r="O19" s="49"/>
      <c r="P19" s="50">
        <v>-4792441</v>
      </c>
      <c r="Q19" s="125"/>
      <c r="R19" s="50">
        <v>0</v>
      </c>
      <c r="S19" s="123"/>
      <c r="T19" s="50">
        <v>0</v>
      </c>
      <c r="U19" s="49"/>
      <c r="V19" s="50">
        <v>0</v>
      </c>
      <c r="W19" s="124"/>
      <c r="X19" s="50">
        <v>0</v>
      </c>
      <c r="Y19" s="124"/>
      <c r="Z19" s="50">
        <v>0</v>
      </c>
      <c r="AA19" s="123"/>
      <c r="AB19" s="50">
        <f>SUM(T19:AA19)</f>
        <v>0</v>
      </c>
      <c r="AC19" s="123"/>
      <c r="AD19" s="50">
        <f>(AB19)+SUM(D19:S19)</f>
        <v>-4792441</v>
      </c>
      <c r="AE19" s="123"/>
      <c r="AF19" s="50">
        <v>0</v>
      </c>
      <c r="AG19" s="123"/>
      <c r="AH19" s="50">
        <f>SUM(AD19:AG19)</f>
        <v>-4792441</v>
      </c>
      <c r="AI19" s="48"/>
      <c r="AJ19" s="50">
        <v>-4591594</v>
      </c>
      <c r="AK19" s="126"/>
      <c r="AL19" s="50">
        <f>SUM(AH19:AJ19)</f>
        <v>-9384035</v>
      </c>
    </row>
    <row r="20" spans="1:38" s="107" customFormat="1" ht="20.7" customHeight="1">
      <c r="A20" s="207" t="s">
        <v>190</v>
      </c>
      <c r="B20" s="127"/>
      <c r="C20" s="127"/>
      <c r="D20" s="52">
        <f>SUM(D19:D19)</f>
        <v>0</v>
      </c>
      <c r="E20" s="51"/>
      <c r="F20" s="52">
        <f>SUM(F19:F19)</f>
        <v>0</v>
      </c>
      <c r="G20" s="103"/>
      <c r="H20" s="52">
        <f>SUM(H19:H19)</f>
        <v>0</v>
      </c>
      <c r="I20" s="167"/>
      <c r="J20" s="52">
        <f>SUM(J19:J19)</f>
        <v>0</v>
      </c>
      <c r="K20" s="51"/>
      <c r="L20" s="52">
        <f>SUM(L19:L19)</f>
        <v>0</v>
      </c>
      <c r="M20" s="51"/>
      <c r="N20" s="52">
        <f>SUM(N19:N19)</f>
        <v>0</v>
      </c>
      <c r="O20" s="51"/>
      <c r="P20" s="52">
        <f>SUM(P19:P19)</f>
        <v>-4792441</v>
      </c>
      <c r="R20" s="52">
        <f>SUM(R19:R19)</f>
        <v>0</v>
      </c>
      <c r="S20" s="51"/>
      <c r="T20" s="52">
        <f>SUM(T19:T19)</f>
        <v>0</v>
      </c>
      <c r="U20" s="51"/>
      <c r="V20" s="52">
        <f>SUM(V19:V19)</f>
        <v>0</v>
      </c>
      <c r="W20" s="111"/>
      <c r="X20" s="52">
        <f>SUM(X19:X19)</f>
        <v>0</v>
      </c>
      <c r="Y20" s="111"/>
      <c r="Z20" s="52">
        <f>SUM(Z19:Z19)</f>
        <v>0</v>
      </c>
      <c r="AA20" s="51"/>
      <c r="AB20" s="52">
        <f>SUM(AB19:AB19)</f>
        <v>0</v>
      </c>
      <c r="AC20" s="51"/>
      <c r="AD20" s="52">
        <f>SUM(AD19:AD19)</f>
        <v>-4792441</v>
      </c>
      <c r="AE20" s="51"/>
      <c r="AF20" s="52">
        <f>SUM(AF19:AF19)</f>
        <v>0</v>
      </c>
      <c r="AG20" s="24"/>
      <c r="AH20" s="52">
        <f>SUM(AH19:AH19)</f>
        <v>-4792441</v>
      </c>
      <c r="AI20" s="24"/>
      <c r="AJ20" s="52">
        <f>SUM(AJ19:AJ19)</f>
        <v>-4591594</v>
      </c>
      <c r="AL20" s="52">
        <f>SUM(AL19:AL19)</f>
        <v>-9384035</v>
      </c>
    </row>
    <row r="21" spans="1:38" s="107" customFormat="1" ht="20.7" customHeight="1">
      <c r="A21" s="208" t="s">
        <v>191</v>
      </c>
      <c r="B21" s="127"/>
      <c r="C21" s="127"/>
      <c r="D21" s="51"/>
      <c r="E21" s="51"/>
      <c r="F21" s="51"/>
      <c r="G21" s="51"/>
      <c r="H21" s="51"/>
      <c r="I21" s="167"/>
      <c r="J21" s="51"/>
      <c r="K21" s="51"/>
      <c r="L21" s="51"/>
      <c r="M21" s="51"/>
      <c r="N21" s="51"/>
      <c r="O21" s="51"/>
      <c r="P21" s="51"/>
      <c r="S21" s="51"/>
      <c r="T21" s="51"/>
      <c r="U21" s="51"/>
      <c r="V21" s="51"/>
      <c r="W21" s="111"/>
      <c r="X21" s="51"/>
      <c r="Y21" s="111"/>
      <c r="Z21" s="51"/>
      <c r="AA21" s="51"/>
      <c r="AB21" s="51"/>
      <c r="AC21" s="51"/>
      <c r="AD21" s="51"/>
      <c r="AE21" s="51"/>
      <c r="AF21" s="51"/>
      <c r="AG21" s="24"/>
      <c r="AH21" s="110"/>
      <c r="AI21" s="24"/>
      <c r="AJ21" s="110"/>
      <c r="AL21" s="205"/>
    </row>
    <row r="22" spans="1:38" s="107" customFormat="1" ht="20.7" customHeight="1">
      <c r="A22" s="171" t="s">
        <v>192</v>
      </c>
      <c r="B22" s="127"/>
      <c r="C22" s="127"/>
      <c r="D22" s="51"/>
      <c r="E22" s="51"/>
      <c r="F22" s="51"/>
      <c r="G22" s="51"/>
      <c r="H22" s="51"/>
      <c r="I22" s="167"/>
      <c r="J22" s="51"/>
      <c r="K22" s="51"/>
      <c r="L22" s="51"/>
      <c r="M22" s="51"/>
      <c r="N22" s="51"/>
      <c r="O22" s="51"/>
      <c r="P22" s="51"/>
      <c r="S22" s="51"/>
      <c r="T22" s="51"/>
      <c r="U22" s="51"/>
      <c r="V22" s="51"/>
      <c r="W22" s="111"/>
      <c r="X22" s="51"/>
      <c r="Y22" s="111"/>
      <c r="Z22" s="51"/>
      <c r="AA22" s="51"/>
      <c r="AB22" s="51"/>
      <c r="AC22" s="51"/>
      <c r="AD22" s="51"/>
      <c r="AE22" s="51"/>
      <c r="AF22" s="51"/>
      <c r="AG22" s="24"/>
      <c r="AH22" s="110"/>
      <c r="AI22" s="24"/>
      <c r="AJ22" s="110"/>
      <c r="AL22" s="205"/>
    </row>
    <row r="23" spans="1:38" s="107" customFormat="1" ht="20.7" customHeight="1">
      <c r="A23" s="171" t="s">
        <v>193</v>
      </c>
      <c r="B23" s="209"/>
      <c r="C23" s="209"/>
      <c r="D23" s="110">
        <v>0</v>
      </c>
      <c r="E23" s="79"/>
      <c r="F23" s="110">
        <v>0</v>
      </c>
      <c r="G23" s="110"/>
      <c r="H23" s="110">
        <v>0</v>
      </c>
      <c r="I23" s="48"/>
      <c r="J23" s="63">
        <v>44103</v>
      </c>
      <c r="K23" s="110"/>
      <c r="L23" s="110">
        <v>0</v>
      </c>
      <c r="M23" s="110"/>
      <c r="N23" s="110">
        <v>0</v>
      </c>
      <c r="O23" s="110"/>
      <c r="P23" s="110">
        <v>0</v>
      </c>
      <c r="R23" s="110">
        <v>0</v>
      </c>
      <c r="S23" s="110"/>
      <c r="T23" s="110">
        <v>0</v>
      </c>
      <c r="U23" s="110"/>
      <c r="V23" s="110">
        <v>0</v>
      </c>
      <c r="W23" s="110"/>
      <c r="X23" s="110">
        <v>0</v>
      </c>
      <c r="Y23" s="110"/>
      <c r="Z23" s="110">
        <v>0</v>
      </c>
      <c r="AA23" s="110"/>
      <c r="AB23" s="110">
        <f>SUM(T23:AA23)</f>
        <v>0</v>
      </c>
      <c r="AC23" s="110"/>
      <c r="AD23" s="110">
        <f>AB23+SUM(D23:R23)</f>
        <v>44103</v>
      </c>
      <c r="AE23" s="110"/>
      <c r="AF23" s="110">
        <v>0</v>
      </c>
      <c r="AG23" s="110"/>
      <c r="AH23" s="110">
        <f>SUM(AD23:AG23)</f>
        <v>44103</v>
      </c>
      <c r="AI23" s="110"/>
      <c r="AJ23" s="110">
        <v>-44103</v>
      </c>
      <c r="AK23" s="106"/>
      <c r="AL23" s="110">
        <f>SUM(AH23:AJ23)</f>
        <v>0</v>
      </c>
    </row>
    <row r="24" spans="1:38" s="107" customFormat="1" ht="20.7" customHeight="1">
      <c r="A24" s="171" t="s">
        <v>194</v>
      </c>
      <c r="B24" s="209"/>
      <c r="C24" s="209"/>
      <c r="D24" s="110">
        <v>0</v>
      </c>
      <c r="E24" s="79"/>
      <c r="F24" s="110">
        <v>0</v>
      </c>
      <c r="G24" s="110"/>
      <c r="H24" s="169">
        <v>112851</v>
      </c>
      <c r="I24" s="48"/>
      <c r="J24" s="110">
        <v>15782</v>
      </c>
      <c r="K24" s="110"/>
      <c r="L24" s="110">
        <v>-4758</v>
      </c>
      <c r="M24" s="110"/>
      <c r="N24" s="110">
        <v>0</v>
      </c>
      <c r="O24" s="110"/>
      <c r="P24" s="110">
        <v>0</v>
      </c>
      <c r="R24" s="110">
        <v>0</v>
      </c>
      <c r="S24" s="110"/>
      <c r="T24" s="110">
        <v>0</v>
      </c>
      <c r="U24" s="110"/>
      <c r="V24" s="110">
        <v>0</v>
      </c>
      <c r="W24" s="110"/>
      <c r="X24" s="110">
        <v>0</v>
      </c>
      <c r="Y24" s="110"/>
      <c r="Z24" s="110">
        <v>0</v>
      </c>
      <c r="AA24" s="110"/>
      <c r="AB24" s="110">
        <f>SUM(T24:AA24)</f>
        <v>0</v>
      </c>
      <c r="AC24" s="110"/>
      <c r="AD24" s="110">
        <f>AB24+SUM(D24:R24)</f>
        <v>123875</v>
      </c>
      <c r="AE24" s="110"/>
      <c r="AF24" s="110">
        <v>0</v>
      </c>
      <c r="AG24" s="110"/>
      <c r="AH24" s="110">
        <f>SUM(AD24:AG24)</f>
        <v>123875</v>
      </c>
      <c r="AI24" s="110"/>
      <c r="AJ24" s="110">
        <v>0</v>
      </c>
      <c r="AK24" s="106"/>
      <c r="AL24" s="110">
        <f>SUM(AH24:AJ24)</f>
        <v>123875</v>
      </c>
    </row>
    <row r="25" spans="1:38" s="107" customFormat="1" ht="20.7" customHeight="1">
      <c r="A25" s="171" t="s">
        <v>195</v>
      </c>
      <c r="B25" s="127"/>
      <c r="C25" s="127"/>
      <c r="D25" s="48">
        <v>0</v>
      </c>
      <c r="E25" s="49"/>
      <c r="F25" s="48">
        <v>0</v>
      </c>
      <c r="G25" s="48"/>
      <c r="H25" s="48">
        <v>0</v>
      </c>
      <c r="I25" s="49"/>
      <c r="J25" s="48">
        <v>0</v>
      </c>
      <c r="K25" s="49"/>
      <c r="L25" s="48">
        <v>0</v>
      </c>
      <c r="M25" s="49"/>
      <c r="N25" s="48">
        <v>0</v>
      </c>
      <c r="O25" s="49"/>
      <c r="P25" s="48">
        <v>0</v>
      </c>
      <c r="Q25" s="125"/>
      <c r="R25" s="48">
        <v>0</v>
      </c>
      <c r="S25" s="123"/>
      <c r="T25" s="48">
        <v>0</v>
      </c>
      <c r="U25" s="49"/>
      <c r="V25" s="48">
        <v>0</v>
      </c>
      <c r="W25" s="124"/>
      <c r="X25" s="48">
        <v>0</v>
      </c>
      <c r="Y25" s="124"/>
      <c r="Z25" s="48">
        <v>0</v>
      </c>
      <c r="AA25" s="123"/>
      <c r="AB25" s="110">
        <f>SUM(T25:AA25)</f>
        <v>0</v>
      </c>
      <c r="AC25" s="123"/>
      <c r="AD25" s="110">
        <f>AB25+SUM(D25:R25)</f>
        <v>0</v>
      </c>
      <c r="AE25" s="123"/>
      <c r="AF25" s="48">
        <v>0</v>
      </c>
      <c r="AG25" s="123"/>
      <c r="AH25" s="110">
        <f>SUM(AD25:AG25)</f>
        <v>0</v>
      </c>
      <c r="AI25" s="48"/>
      <c r="AJ25" s="48">
        <v>52848</v>
      </c>
      <c r="AK25" s="126"/>
      <c r="AL25" s="48">
        <f>SUM(AH25:AJ25)</f>
        <v>52848</v>
      </c>
    </row>
    <row r="26" spans="1:38" s="107" customFormat="1" ht="20.7" customHeight="1">
      <c r="A26" s="171" t="s">
        <v>206</v>
      </c>
      <c r="B26" s="2"/>
      <c r="C26" s="2"/>
      <c r="D26" s="48">
        <v>0</v>
      </c>
      <c r="E26" s="49"/>
      <c r="F26" s="48">
        <v>0</v>
      </c>
      <c r="G26" s="48"/>
      <c r="H26" s="48">
        <v>0</v>
      </c>
      <c r="I26" s="49"/>
      <c r="J26" s="48">
        <v>0</v>
      </c>
      <c r="K26" s="49"/>
      <c r="L26" s="48">
        <v>0</v>
      </c>
      <c r="M26" s="49"/>
      <c r="N26" s="48">
        <v>0</v>
      </c>
      <c r="O26" s="49"/>
      <c r="P26" s="48">
        <v>0</v>
      </c>
      <c r="Q26" s="125"/>
      <c r="R26" s="48">
        <v>0</v>
      </c>
      <c r="S26" s="123"/>
      <c r="T26" s="48">
        <v>0</v>
      </c>
      <c r="U26" s="49"/>
      <c r="V26" s="48">
        <v>0</v>
      </c>
      <c r="W26" s="124"/>
      <c r="X26" s="48">
        <v>0</v>
      </c>
      <c r="Y26" s="124"/>
      <c r="Z26" s="48">
        <v>0</v>
      </c>
      <c r="AA26" s="123"/>
      <c r="AB26" s="110">
        <f>SUM(T26:AA26)</f>
        <v>0</v>
      </c>
      <c r="AC26" s="123"/>
      <c r="AD26" s="110">
        <f>AB26+SUM(D26:R26)</f>
        <v>0</v>
      </c>
      <c r="AE26" s="123"/>
      <c r="AF26" s="48">
        <v>0</v>
      </c>
      <c r="AG26" s="123"/>
      <c r="AH26" s="110">
        <f>SUM(AD26:AG26)</f>
        <v>0</v>
      </c>
      <c r="AI26" s="48"/>
      <c r="AJ26" s="48">
        <v>-9</v>
      </c>
      <c r="AK26" s="126"/>
      <c r="AL26" s="48">
        <f>SUM(AH26:AJ26)</f>
        <v>-9</v>
      </c>
    </row>
    <row r="27" spans="1:38" s="107" customFormat="1" ht="20.399999999999999" customHeight="1">
      <c r="A27" s="171" t="s">
        <v>196</v>
      </c>
      <c r="B27" s="2"/>
      <c r="C27" s="2"/>
      <c r="D27" s="50">
        <v>0</v>
      </c>
      <c r="E27" s="79"/>
      <c r="F27" s="50">
        <v>0</v>
      </c>
      <c r="G27" s="110"/>
      <c r="H27" s="50">
        <v>0</v>
      </c>
      <c r="I27" s="49"/>
      <c r="J27" s="50">
        <v>0</v>
      </c>
      <c r="K27" s="79"/>
      <c r="L27" s="50">
        <v>0</v>
      </c>
      <c r="M27" s="79"/>
      <c r="N27" s="50">
        <v>0</v>
      </c>
      <c r="O27" s="79"/>
      <c r="P27" s="50">
        <v>0</v>
      </c>
      <c r="R27" s="50">
        <v>0</v>
      </c>
      <c r="S27" s="112"/>
      <c r="T27" s="50">
        <v>0</v>
      </c>
      <c r="U27" s="79"/>
      <c r="V27" s="50">
        <v>0</v>
      </c>
      <c r="W27" s="113"/>
      <c r="X27" s="50">
        <v>0</v>
      </c>
      <c r="Y27" s="113"/>
      <c r="Z27" s="50">
        <v>0</v>
      </c>
      <c r="AA27" s="112"/>
      <c r="AB27" s="50">
        <f>SUM(T27:AA27)</f>
        <v>0</v>
      </c>
      <c r="AC27" s="112"/>
      <c r="AD27" s="50">
        <f>AB27+SUM(D27:R27)</f>
        <v>0</v>
      </c>
      <c r="AE27" s="112"/>
      <c r="AF27" s="50">
        <v>0</v>
      </c>
      <c r="AG27" s="112"/>
      <c r="AH27" s="50">
        <f>SUM(AD27:AG27)</f>
        <v>0</v>
      </c>
      <c r="AI27" s="110"/>
      <c r="AJ27" s="50">
        <v>751940</v>
      </c>
      <c r="AK27" s="106"/>
      <c r="AL27" s="50">
        <f>SUM(AH27:AJ27)</f>
        <v>751940</v>
      </c>
    </row>
    <row r="28" spans="1:38" s="107" customFormat="1" ht="20.7" customHeight="1">
      <c r="A28" s="210" t="s">
        <v>197</v>
      </c>
      <c r="B28" s="127"/>
      <c r="C28" s="127"/>
      <c r="D28" s="52">
        <f>SUM(D21:D27)</f>
        <v>0</v>
      </c>
      <c r="E28" s="51"/>
      <c r="F28" s="52">
        <f>SUM(F21:F27)</f>
        <v>0</v>
      </c>
      <c r="G28" s="103"/>
      <c r="H28" s="52">
        <f>SUM(H21:H27)</f>
        <v>112851</v>
      </c>
      <c r="I28" s="167"/>
      <c r="J28" s="52">
        <f>SUM(J21:J27)</f>
        <v>59885</v>
      </c>
      <c r="K28" s="51"/>
      <c r="L28" s="52">
        <f>SUM(L21:L27)</f>
        <v>-4758</v>
      </c>
      <c r="M28" s="51"/>
      <c r="N28" s="52">
        <f>SUM(N21:N27)</f>
        <v>0</v>
      </c>
      <c r="O28" s="51"/>
      <c r="P28" s="52">
        <f>SUM(P21:P27)</f>
        <v>0</v>
      </c>
      <c r="R28" s="52">
        <f>SUM(R21:R27)</f>
        <v>0</v>
      </c>
      <c r="S28" s="51"/>
      <c r="T28" s="52">
        <f>SUM(T21:T27)</f>
        <v>0</v>
      </c>
      <c r="U28" s="51"/>
      <c r="V28" s="52">
        <f>SUM(V21:V27)</f>
        <v>0</v>
      </c>
      <c r="W28" s="111"/>
      <c r="X28" s="52">
        <f>SUM(X21:X27)</f>
        <v>0</v>
      </c>
      <c r="Y28" s="111"/>
      <c r="Z28" s="52">
        <f>SUM(Z21:Z27)</f>
        <v>0</v>
      </c>
      <c r="AA28" s="51"/>
      <c r="AB28" s="52">
        <f>SUM(AB21:AB27)</f>
        <v>0</v>
      </c>
      <c r="AC28" s="51"/>
      <c r="AD28" s="52">
        <f>SUM(AD21:AD27)</f>
        <v>167978</v>
      </c>
      <c r="AE28" s="51"/>
      <c r="AF28" s="52">
        <f>SUM(AF21:AF27)</f>
        <v>0</v>
      </c>
      <c r="AG28" s="24"/>
      <c r="AH28" s="52">
        <f>SUM(AH21:AH27)</f>
        <v>167978</v>
      </c>
      <c r="AI28" s="24"/>
      <c r="AJ28" s="52">
        <f>SUM(AJ21:AJ27)</f>
        <v>760676</v>
      </c>
      <c r="AL28" s="52">
        <f>SUM(AL21:AL27)</f>
        <v>928654</v>
      </c>
    </row>
    <row r="29" spans="1:38" s="107" customFormat="1" ht="20.7" customHeight="1">
      <c r="A29" s="211" t="s">
        <v>198</v>
      </c>
      <c r="B29" s="106"/>
      <c r="C29" s="106"/>
      <c r="D29" s="52">
        <f>SUM(D20,D28)</f>
        <v>0</v>
      </c>
      <c r="E29" s="24"/>
      <c r="F29" s="52">
        <f>SUM(F20,F28)</f>
        <v>0</v>
      </c>
      <c r="G29" s="103"/>
      <c r="H29" s="52">
        <f>SUM(H20,H28)</f>
        <v>112851</v>
      </c>
      <c r="I29" s="212"/>
      <c r="J29" s="52">
        <f>SUM(J20,J28)</f>
        <v>59885</v>
      </c>
      <c r="K29" s="51"/>
      <c r="L29" s="52">
        <f>SUM(L20,L28)</f>
        <v>-4758</v>
      </c>
      <c r="M29" s="51"/>
      <c r="N29" s="52">
        <f>SUM(N20,N28)</f>
        <v>0</v>
      </c>
      <c r="O29" s="51"/>
      <c r="P29" s="52">
        <f>SUM(P20,P28)</f>
        <v>-4792441</v>
      </c>
      <c r="R29" s="52">
        <f>SUM(R20,R28)</f>
        <v>0</v>
      </c>
      <c r="S29" s="24"/>
      <c r="T29" s="52">
        <f>SUM(T20,T28)</f>
        <v>0</v>
      </c>
      <c r="U29" s="24"/>
      <c r="V29" s="52">
        <f>SUM(V20,V28)</f>
        <v>0</v>
      </c>
      <c r="W29" s="114"/>
      <c r="X29" s="52">
        <f>SUM(X20,X28)</f>
        <v>0</v>
      </c>
      <c r="Y29" s="114"/>
      <c r="Z29" s="52">
        <f>SUM(Z20,Z28)</f>
        <v>0</v>
      </c>
      <c r="AA29" s="24"/>
      <c r="AB29" s="52">
        <f>SUM(AB20,AB28)</f>
        <v>0</v>
      </c>
      <c r="AC29" s="24"/>
      <c r="AD29" s="52">
        <f>SUM(AD20,AD28)</f>
        <v>-4624463</v>
      </c>
      <c r="AE29" s="51"/>
      <c r="AF29" s="52">
        <f>SUM(AF20,AF28)</f>
        <v>0</v>
      </c>
      <c r="AG29" s="24"/>
      <c r="AH29" s="52">
        <f>SUM(AH20,AH28)</f>
        <v>-4624463</v>
      </c>
      <c r="AI29" s="24"/>
      <c r="AJ29" s="52">
        <f>SUM(AJ20,AJ28)</f>
        <v>-3830918</v>
      </c>
      <c r="AL29" s="52">
        <f>SUM(AL20,AL28)</f>
        <v>-8455381</v>
      </c>
    </row>
    <row r="30" spans="1:38" s="107" customFormat="1" ht="20.7" customHeight="1">
      <c r="A30" s="211" t="s">
        <v>199</v>
      </c>
      <c r="B30" s="106"/>
      <c r="C30" s="106"/>
      <c r="D30" s="51"/>
      <c r="E30" s="24"/>
      <c r="F30" s="51"/>
      <c r="G30" s="51"/>
      <c r="H30" s="51"/>
      <c r="I30" s="212"/>
      <c r="J30" s="51"/>
      <c r="K30" s="51"/>
      <c r="L30" s="51"/>
      <c r="M30" s="51"/>
      <c r="N30" s="51"/>
      <c r="O30" s="51"/>
      <c r="P30" s="51"/>
      <c r="S30" s="24"/>
      <c r="T30" s="51"/>
      <c r="U30" s="24"/>
      <c r="V30" s="51"/>
      <c r="W30" s="114"/>
      <c r="X30" s="51"/>
      <c r="Y30" s="114"/>
      <c r="Z30" s="51"/>
      <c r="AA30" s="24"/>
      <c r="AB30" s="51"/>
      <c r="AC30" s="24"/>
      <c r="AD30" s="51"/>
      <c r="AE30" s="51"/>
      <c r="AF30" s="51"/>
      <c r="AG30" s="24"/>
      <c r="AH30" s="110"/>
      <c r="AI30" s="24"/>
      <c r="AJ30" s="109"/>
      <c r="AL30" s="205"/>
    </row>
    <row r="31" spans="1:38" ht="20.7" customHeight="1">
      <c r="A31" s="165" t="s">
        <v>200</v>
      </c>
      <c r="B31" s="191"/>
      <c r="C31" s="191"/>
      <c r="D31" s="110">
        <v>0</v>
      </c>
      <c r="E31" s="79"/>
      <c r="F31" s="110">
        <v>0</v>
      </c>
      <c r="G31" s="110"/>
      <c r="H31" s="110">
        <v>0</v>
      </c>
      <c r="I31" s="48"/>
      <c r="J31" s="110">
        <v>0</v>
      </c>
      <c r="K31" s="110"/>
      <c r="L31" s="110">
        <v>0</v>
      </c>
      <c r="M31" s="110"/>
      <c r="N31" s="110">
        <v>0</v>
      </c>
      <c r="O31" s="110"/>
      <c r="P31" s="110">
        <v>11682761</v>
      </c>
      <c r="R31" s="110">
        <v>0</v>
      </c>
      <c r="S31" s="110"/>
      <c r="T31" s="110">
        <v>0</v>
      </c>
      <c r="U31" s="110"/>
      <c r="V31" s="110">
        <v>0</v>
      </c>
      <c r="W31" s="110"/>
      <c r="X31" s="110">
        <v>0</v>
      </c>
      <c r="Y31" s="110"/>
      <c r="Z31" s="110">
        <v>0</v>
      </c>
      <c r="AA31" s="110"/>
      <c r="AB31" s="110">
        <f>SUM(T31:AA31)</f>
        <v>0</v>
      </c>
      <c r="AC31" s="110"/>
      <c r="AD31" s="110">
        <f>AB31+SUM(D31:R31)</f>
        <v>11682761</v>
      </c>
      <c r="AE31" s="51"/>
      <c r="AF31" s="110">
        <v>0</v>
      </c>
      <c r="AG31" s="110"/>
      <c r="AH31" s="110">
        <f>SUM(AD31:AF31)</f>
        <v>11682761</v>
      </c>
      <c r="AI31" s="110"/>
      <c r="AJ31" s="110">
        <v>2420859</v>
      </c>
      <c r="AL31" s="110">
        <f>SUM(AH31:AJ31)</f>
        <v>14103620</v>
      </c>
    </row>
    <row r="32" spans="1:38" ht="20.7" customHeight="1">
      <c r="A32" s="165" t="s">
        <v>201</v>
      </c>
      <c r="B32" s="191"/>
      <c r="C32" s="191"/>
      <c r="D32" s="79"/>
      <c r="E32" s="79"/>
      <c r="F32" s="79"/>
      <c r="G32" s="79"/>
      <c r="H32" s="79"/>
      <c r="I32" s="49"/>
      <c r="J32" s="79"/>
      <c r="K32" s="79"/>
      <c r="L32" s="79"/>
      <c r="M32" s="79"/>
      <c r="N32" s="79"/>
      <c r="O32" s="79"/>
      <c r="P32" s="213"/>
      <c r="S32" s="80"/>
      <c r="T32" s="79"/>
      <c r="U32" s="79"/>
      <c r="V32" s="79"/>
      <c r="W32" s="84"/>
      <c r="X32" s="79"/>
      <c r="Y32" s="84"/>
      <c r="Z32" s="79"/>
      <c r="AA32" s="79"/>
      <c r="AB32" s="79"/>
      <c r="AC32" s="80"/>
      <c r="AD32" s="79"/>
      <c r="AE32" s="80"/>
      <c r="AF32" s="79"/>
      <c r="AG32" s="80"/>
      <c r="AH32" s="110"/>
      <c r="AI32" s="80"/>
      <c r="AJ32" s="110"/>
      <c r="AL32" s="110"/>
    </row>
    <row r="33" spans="1:38" ht="20.7" customHeight="1">
      <c r="A33" s="165" t="s">
        <v>307</v>
      </c>
      <c r="B33" s="193"/>
      <c r="C33" s="193"/>
      <c r="D33" s="110">
        <v>0</v>
      </c>
      <c r="E33" s="79"/>
      <c r="F33" s="110">
        <v>0</v>
      </c>
      <c r="G33" s="110"/>
      <c r="H33" s="110">
        <v>0</v>
      </c>
      <c r="I33" s="49"/>
      <c r="J33" s="110">
        <v>0</v>
      </c>
      <c r="K33" s="79"/>
      <c r="L33" s="110">
        <v>0</v>
      </c>
      <c r="M33" s="79"/>
      <c r="N33" s="110">
        <v>0</v>
      </c>
      <c r="O33" s="79"/>
      <c r="P33" s="110">
        <v>-9794</v>
      </c>
      <c r="R33" s="110">
        <v>0</v>
      </c>
      <c r="S33" s="80"/>
      <c r="T33" s="110">
        <v>0</v>
      </c>
      <c r="U33" s="110"/>
      <c r="V33" s="110">
        <v>0</v>
      </c>
      <c r="W33" s="110"/>
      <c r="X33" s="110">
        <v>0</v>
      </c>
      <c r="Y33" s="110"/>
      <c r="Z33" s="110">
        <v>0</v>
      </c>
      <c r="AA33" s="110"/>
      <c r="AB33" s="110">
        <f>SUM(T33:AA33)</f>
        <v>0</v>
      </c>
      <c r="AC33" s="110"/>
      <c r="AD33" s="110">
        <f>AB33+SUM(D33:R33)</f>
        <v>-9794</v>
      </c>
      <c r="AE33" s="80"/>
      <c r="AF33" s="110">
        <v>0</v>
      </c>
      <c r="AG33" s="80"/>
      <c r="AH33" s="110">
        <f>SUM(AD33:AF33)</f>
        <v>-9794</v>
      </c>
      <c r="AI33" s="80"/>
      <c r="AJ33" s="110">
        <v>263</v>
      </c>
      <c r="AL33" s="110">
        <f>SUM(AH33:AJ33)</f>
        <v>-9531</v>
      </c>
    </row>
    <row r="34" spans="1:38" ht="20.7" customHeight="1">
      <c r="A34" s="165" t="s">
        <v>202</v>
      </c>
      <c r="D34" s="50">
        <v>0</v>
      </c>
      <c r="E34" s="79"/>
      <c r="F34" s="50">
        <v>0</v>
      </c>
      <c r="G34" s="110"/>
      <c r="H34" s="50">
        <v>0</v>
      </c>
      <c r="I34" s="49"/>
      <c r="J34" s="50">
        <v>0</v>
      </c>
      <c r="K34" s="79"/>
      <c r="L34" s="50">
        <v>0</v>
      </c>
      <c r="M34" s="79"/>
      <c r="N34" s="50">
        <v>0</v>
      </c>
      <c r="O34" s="79"/>
      <c r="P34" s="50">
        <v>0</v>
      </c>
      <c r="R34" s="50">
        <v>0</v>
      </c>
      <c r="S34" s="79"/>
      <c r="T34" s="50">
        <v>-56592</v>
      </c>
      <c r="U34" s="79"/>
      <c r="V34" s="50">
        <v>484847</v>
      </c>
      <c r="W34" s="115"/>
      <c r="X34" s="50">
        <v>-272663</v>
      </c>
      <c r="Y34" s="115"/>
      <c r="Z34" s="50">
        <v>11073973</v>
      </c>
      <c r="AA34" s="80"/>
      <c r="AB34" s="110">
        <f>SUM(T34:AA34)</f>
        <v>11229565</v>
      </c>
      <c r="AC34" s="110"/>
      <c r="AD34" s="110">
        <f>AB34+SUM(D34:R34)</f>
        <v>11229565</v>
      </c>
      <c r="AE34" s="80"/>
      <c r="AF34" s="50">
        <v>0</v>
      </c>
      <c r="AG34" s="80"/>
      <c r="AH34" s="110">
        <f>SUM(AD34:AF34)</f>
        <v>11229565</v>
      </c>
      <c r="AI34" s="80"/>
      <c r="AJ34" s="50">
        <v>4098573</v>
      </c>
      <c r="AL34" s="110">
        <f>SUM(AH34:AJ34)</f>
        <v>15328138</v>
      </c>
    </row>
    <row r="35" spans="1:38" s="107" customFormat="1" ht="20.7" customHeight="1">
      <c r="A35" s="211" t="s">
        <v>203</v>
      </c>
      <c r="B35" s="106"/>
      <c r="C35" s="106"/>
      <c r="D35" s="57">
        <f>SUM(D30:D34)</f>
        <v>0</v>
      </c>
      <c r="E35" s="51"/>
      <c r="F35" s="57">
        <f>SUM(F30:F34)</f>
        <v>0</v>
      </c>
      <c r="G35" s="103"/>
      <c r="H35" s="57">
        <f>SUM(H30:H34)</f>
        <v>0</v>
      </c>
      <c r="I35" s="167"/>
      <c r="J35" s="57">
        <f>SUM(J30:J34)</f>
        <v>0</v>
      </c>
      <c r="K35" s="51"/>
      <c r="L35" s="57">
        <f>SUM(L30:L34)</f>
        <v>0</v>
      </c>
      <c r="M35" s="51"/>
      <c r="N35" s="57">
        <f>SUM(N30:N34)</f>
        <v>0</v>
      </c>
      <c r="O35" s="51"/>
      <c r="P35" s="57">
        <f>SUM(P30:P34)</f>
        <v>11672967</v>
      </c>
      <c r="R35" s="57">
        <f>SUM(R30:R34)</f>
        <v>0</v>
      </c>
      <c r="S35" s="116"/>
      <c r="T35" s="57">
        <f>SUM(T30:T34)</f>
        <v>-56592</v>
      </c>
      <c r="U35" s="51"/>
      <c r="V35" s="57">
        <f>SUM(V30:V34)</f>
        <v>484847</v>
      </c>
      <c r="W35" s="117"/>
      <c r="X35" s="57">
        <f>SUM(X30:X34)</f>
        <v>-272663</v>
      </c>
      <c r="Y35" s="117"/>
      <c r="Z35" s="57">
        <f>SUM(Z30:Z34)</f>
        <v>11073973</v>
      </c>
      <c r="AA35" s="116"/>
      <c r="AB35" s="57">
        <f>SUM(AB30:AB34)</f>
        <v>11229565</v>
      </c>
      <c r="AC35" s="116"/>
      <c r="AD35" s="57">
        <f>SUM(AD30:AD34)</f>
        <v>22902532</v>
      </c>
      <c r="AE35" s="116"/>
      <c r="AF35" s="57">
        <f>SUM(AF30:AF34)</f>
        <v>0</v>
      </c>
      <c r="AG35" s="116"/>
      <c r="AH35" s="57">
        <f>SUM(AH30:AH34)</f>
        <v>22902532</v>
      </c>
      <c r="AI35" s="116"/>
      <c r="AJ35" s="57">
        <f>SUM(AJ30:AJ34)</f>
        <v>6519695</v>
      </c>
      <c r="AL35" s="57">
        <f>SUM(AL30:AL34)</f>
        <v>29422227</v>
      </c>
    </row>
    <row r="36" spans="1:38" ht="20.7" customHeight="1">
      <c r="A36" s="165" t="s">
        <v>299</v>
      </c>
      <c r="D36" s="48">
        <v>0</v>
      </c>
      <c r="E36" s="79"/>
      <c r="F36" s="48">
        <v>0</v>
      </c>
      <c r="G36" s="110"/>
      <c r="H36" s="48">
        <v>0</v>
      </c>
      <c r="I36" s="49"/>
      <c r="J36" s="48">
        <v>0</v>
      </c>
      <c r="K36" s="79"/>
      <c r="L36" s="48">
        <v>0</v>
      </c>
      <c r="M36" s="79"/>
      <c r="N36" s="48">
        <v>0</v>
      </c>
      <c r="O36" s="79"/>
      <c r="P36" s="48">
        <v>-372578</v>
      </c>
      <c r="R36" s="48">
        <v>0</v>
      </c>
      <c r="S36" s="112"/>
      <c r="T36" s="48">
        <v>0</v>
      </c>
      <c r="U36" s="79"/>
      <c r="V36" s="48">
        <v>0</v>
      </c>
      <c r="W36" s="113"/>
      <c r="X36" s="48">
        <v>0</v>
      </c>
      <c r="Y36" s="113"/>
      <c r="Z36" s="48">
        <v>0</v>
      </c>
      <c r="AA36" s="112"/>
      <c r="AB36" s="110">
        <f>SUM(T36:AA36)</f>
        <v>0</v>
      </c>
      <c r="AC36" s="112"/>
      <c r="AD36" s="48">
        <f>(AB36)+SUM(D36:R36)</f>
        <v>-372578</v>
      </c>
      <c r="AE36" s="112"/>
      <c r="AF36" s="48">
        <v>0</v>
      </c>
      <c r="AG36" s="112"/>
      <c r="AH36" s="48">
        <f>SUM(AD36:AF36)</f>
        <v>-372578</v>
      </c>
      <c r="AI36" s="110"/>
      <c r="AJ36" s="48">
        <v>0</v>
      </c>
      <c r="AL36" s="48">
        <f>SUM(AH36:AJ36)</f>
        <v>-372578</v>
      </c>
    </row>
    <row r="37" spans="1:38" ht="20.7" customHeight="1">
      <c r="A37" s="165" t="s">
        <v>207</v>
      </c>
      <c r="D37" s="54">
        <v>0</v>
      </c>
      <c r="E37" s="49"/>
      <c r="F37" s="50">
        <v>0</v>
      </c>
      <c r="G37" s="48"/>
      <c r="H37" s="50">
        <v>0</v>
      </c>
      <c r="I37" s="49"/>
      <c r="J37" s="50">
        <v>0</v>
      </c>
      <c r="K37" s="49"/>
      <c r="L37" s="50">
        <v>0</v>
      </c>
      <c r="M37" s="49"/>
      <c r="N37" s="50">
        <v>0</v>
      </c>
      <c r="O37" s="49"/>
      <c r="P37" s="50">
        <v>3591</v>
      </c>
      <c r="Q37" s="126"/>
      <c r="R37" s="54">
        <v>0</v>
      </c>
      <c r="S37" s="123"/>
      <c r="T37" s="50">
        <v>-3591</v>
      </c>
      <c r="U37" s="49"/>
      <c r="V37" s="54">
        <v>0</v>
      </c>
      <c r="W37" s="124"/>
      <c r="X37" s="54">
        <v>0</v>
      </c>
      <c r="Y37" s="124"/>
      <c r="Z37" s="54">
        <v>0</v>
      </c>
      <c r="AA37" s="123"/>
      <c r="AB37" s="54">
        <f>SUM(T37:AA37)</f>
        <v>-3591</v>
      </c>
      <c r="AC37" s="123"/>
      <c r="AD37" s="54">
        <f>(AB37)+SUM(D37:R37)</f>
        <v>0</v>
      </c>
      <c r="AE37" s="123"/>
      <c r="AF37" s="54">
        <v>0</v>
      </c>
      <c r="AG37" s="123"/>
      <c r="AH37" s="54">
        <f>SUM(AD37:AF37)</f>
        <v>0</v>
      </c>
      <c r="AI37" s="48"/>
      <c r="AJ37" s="54">
        <v>0</v>
      </c>
      <c r="AK37" s="126"/>
      <c r="AL37" s="54">
        <f>SUM(AH37:AJ37)</f>
        <v>0</v>
      </c>
    </row>
    <row r="38" spans="1:38" s="107" customFormat="1" ht="20.7" customHeight="1" thickBot="1">
      <c r="A38" s="170" t="s">
        <v>208</v>
      </c>
      <c r="B38" s="106"/>
      <c r="C38" s="106"/>
      <c r="D38" s="150">
        <f>D16+D35+D29+D36+D37</f>
        <v>8611242</v>
      </c>
      <c r="E38" s="109"/>
      <c r="F38" s="150">
        <f>F16+F35+F29+F36+F37</f>
        <v>57298909</v>
      </c>
      <c r="G38" s="109"/>
      <c r="H38" s="150">
        <f>H16+H35+H29+H36+H37</f>
        <v>3582872</v>
      </c>
      <c r="I38" s="147"/>
      <c r="J38" s="150">
        <f>J16+J35+J29+J36+J37</f>
        <v>4869826</v>
      </c>
      <c r="K38" s="109"/>
      <c r="L38" s="150">
        <f>L16+L35+L29+L36+L37</f>
        <v>-9917</v>
      </c>
      <c r="M38" s="109"/>
      <c r="N38" s="150">
        <f>N16+N35+N29+N36+N37</f>
        <v>929166</v>
      </c>
      <c r="O38" s="109"/>
      <c r="P38" s="150">
        <f>P16+P35+P29+P36+P37</f>
        <v>128904867</v>
      </c>
      <c r="R38" s="150">
        <f>R16+R35+R29+R36+R37</f>
        <v>-8997459</v>
      </c>
      <c r="S38" s="109"/>
      <c r="T38" s="150">
        <f>T16+T35+T29+T36+T37</f>
        <v>24773197</v>
      </c>
      <c r="U38" s="109"/>
      <c r="V38" s="150">
        <f>V16+V35+V29+V36+V37</f>
        <v>-951128</v>
      </c>
      <c r="W38" s="109"/>
      <c r="X38" s="150">
        <f>X16+X35+X29+X36+X37</f>
        <v>2176917</v>
      </c>
      <c r="Y38" s="109"/>
      <c r="Z38" s="150">
        <f>Z16+Z35+Z29+Z36+Z37</f>
        <v>-23846017</v>
      </c>
      <c r="AA38" s="109"/>
      <c r="AB38" s="150">
        <f>AB16+AB35+AB29+AB36+AB37</f>
        <v>2152969</v>
      </c>
      <c r="AC38" s="109"/>
      <c r="AD38" s="150">
        <f>AD16+AD35+AD29+AD36+AD37</f>
        <v>197342475</v>
      </c>
      <c r="AE38" s="109"/>
      <c r="AF38" s="150">
        <f>AF16+AF35+AF29+AF36+AF37</f>
        <v>15000000</v>
      </c>
      <c r="AG38" s="109"/>
      <c r="AH38" s="150">
        <f>AH16+AH35+AH29+AH36+AH37</f>
        <v>212342475</v>
      </c>
      <c r="AI38" s="109"/>
      <c r="AJ38" s="150">
        <f>AJ16+AJ35+AJ29+AJ36+AJ37</f>
        <v>72931381</v>
      </c>
      <c r="AL38" s="150">
        <f>AL16+AL35+AL29+AL36+AL37</f>
        <v>285273856</v>
      </c>
    </row>
    <row r="39" spans="1:38" ht="21.3" customHeight="1" thickTop="1">
      <c r="B39" s="197"/>
      <c r="C39" s="197"/>
      <c r="I39" s="126"/>
    </row>
    <row r="40" spans="1:38" ht="21.3" customHeight="1">
      <c r="A40" s="190" t="s">
        <v>0</v>
      </c>
      <c r="B40" s="197"/>
      <c r="C40" s="197"/>
      <c r="D40" s="105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5"/>
      <c r="U40" s="104"/>
      <c r="V40" s="105"/>
      <c r="W40" s="104"/>
      <c r="X40" s="105"/>
      <c r="Y40" s="104"/>
      <c r="Z40" s="105"/>
      <c r="AA40" s="105"/>
      <c r="AB40" s="105"/>
      <c r="AC40" s="105"/>
      <c r="AD40" s="105"/>
      <c r="AE40" s="105"/>
      <c r="AF40" s="104"/>
      <c r="AG40" s="104"/>
      <c r="AH40" s="104"/>
      <c r="AI40" s="104"/>
      <c r="AJ40" s="105"/>
    </row>
    <row r="41" spans="1:38" ht="21.3" customHeight="1">
      <c r="A41" s="190" t="s">
        <v>141</v>
      </c>
      <c r="B41" s="61"/>
      <c r="C41" s="61"/>
      <c r="D41" s="105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  <c r="U41" s="104"/>
      <c r="V41" s="105"/>
      <c r="W41" s="104"/>
      <c r="X41" s="105"/>
      <c r="Y41" s="104"/>
      <c r="Z41" s="105"/>
      <c r="AA41" s="105"/>
      <c r="AB41" s="105"/>
      <c r="AC41" s="105"/>
      <c r="AD41" s="105"/>
      <c r="AE41" s="105"/>
      <c r="AF41" s="104"/>
      <c r="AG41" s="104"/>
      <c r="AH41" s="104"/>
      <c r="AI41" s="104"/>
      <c r="AJ41" s="105"/>
    </row>
    <row r="42" spans="1:38" ht="21.3" customHeight="1">
      <c r="A42" s="190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L42" s="194" t="s">
        <v>2</v>
      </c>
    </row>
    <row r="43" spans="1:38" ht="21.3" customHeight="1">
      <c r="A43" s="190"/>
      <c r="B43" s="127"/>
      <c r="C43" s="127"/>
      <c r="D43" s="234" t="s">
        <v>3</v>
      </c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</row>
    <row r="44" spans="1:38" ht="21.3" customHeight="1">
      <c r="A44" s="195"/>
      <c r="B44" s="127"/>
      <c r="C44" s="12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S44" s="107"/>
      <c r="T44" s="241" t="s">
        <v>82</v>
      </c>
      <c r="U44" s="241"/>
      <c r="V44" s="241"/>
      <c r="W44" s="241"/>
      <c r="X44" s="241"/>
      <c r="Y44" s="241"/>
      <c r="Z44" s="241"/>
      <c r="AA44" s="241"/>
      <c r="AB44" s="241"/>
      <c r="AC44" s="107"/>
      <c r="AD44" s="107"/>
      <c r="AE44" s="107"/>
      <c r="AF44" s="107"/>
      <c r="AG44" s="107"/>
      <c r="AH44" s="107"/>
      <c r="AI44" s="107"/>
      <c r="AJ44" s="107"/>
      <c r="AL44" s="107"/>
    </row>
    <row r="45" spans="1:38" ht="21.3" customHeight="1">
      <c r="A45" s="196"/>
      <c r="B45" s="127"/>
      <c r="C45" s="127"/>
      <c r="D45" s="1"/>
      <c r="E45" s="108"/>
      <c r="F45" s="197"/>
      <c r="G45" s="197"/>
      <c r="H45" s="197"/>
      <c r="I45" s="197"/>
      <c r="J45" s="197"/>
      <c r="K45" s="197"/>
      <c r="L45" s="175"/>
      <c r="M45" s="197"/>
      <c r="N45" s="197"/>
      <c r="O45" s="197"/>
      <c r="P45" s="197"/>
      <c r="S45" s="197"/>
      <c r="T45" s="198"/>
      <c r="U45" s="197"/>
      <c r="V45" s="197" t="s">
        <v>147</v>
      </c>
      <c r="W45" s="197"/>
      <c r="X45" s="197" t="s">
        <v>147</v>
      </c>
      <c r="Y45" s="197"/>
      <c r="Z45" s="197"/>
      <c r="AA45" s="197"/>
      <c r="AB45" s="1"/>
      <c r="AC45" s="108"/>
      <c r="AD45" s="108"/>
      <c r="AE45" s="108"/>
      <c r="AF45" s="198"/>
      <c r="AG45" s="197"/>
      <c r="AH45" s="198"/>
      <c r="AI45" s="198"/>
      <c r="AJ45" s="197"/>
      <c r="AL45" s="185"/>
    </row>
    <row r="46" spans="1:38" ht="21.3" customHeight="1">
      <c r="A46" s="196"/>
      <c r="B46" s="127"/>
      <c r="C46" s="127"/>
      <c r="D46" s="1"/>
      <c r="E46" s="108"/>
      <c r="F46" s="197"/>
      <c r="G46" s="197"/>
      <c r="H46" s="197"/>
      <c r="I46" s="197"/>
      <c r="J46" s="197" t="s">
        <v>142</v>
      </c>
      <c r="K46" s="197"/>
      <c r="L46" s="175" t="s">
        <v>143</v>
      </c>
      <c r="M46" s="197"/>
      <c r="N46" s="197"/>
      <c r="O46" s="197"/>
      <c r="P46" s="197"/>
      <c r="S46" s="197"/>
      <c r="T46" s="198" t="s">
        <v>147</v>
      </c>
      <c r="U46" s="197"/>
      <c r="V46" s="197" t="s">
        <v>297</v>
      </c>
      <c r="W46" s="197"/>
      <c r="X46" s="197" t="s">
        <v>144</v>
      </c>
      <c r="Y46" s="197"/>
      <c r="Z46" s="197"/>
      <c r="AA46" s="197"/>
      <c r="AB46" s="1"/>
      <c r="AC46" s="108"/>
      <c r="AD46" s="108"/>
      <c r="AE46" s="108"/>
      <c r="AF46" s="198"/>
      <c r="AG46" s="197"/>
      <c r="AH46" s="198"/>
      <c r="AI46" s="198"/>
      <c r="AJ46" s="197"/>
      <c r="AL46" s="185"/>
    </row>
    <row r="47" spans="1:38" ht="21.3" customHeight="1">
      <c r="A47" s="196"/>
      <c r="B47" s="2"/>
      <c r="C47" s="2"/>
      <c r="D47" s="1"/>
      <c r="E47" s="108"/>
      <c r="F47" s="197"/>
      <c r="G47" s="197"/>
      <c r="H47" s="197"/>
      <c r="I47" s="197"/>
      <c r="J47" s="197" t="s">
        <v>145</v>
      </c>
      <c r="K47" s="197"/>
      <c r="L47" s="175" t="s">
        <v>146</v>
      </c>
      <c r="M47" s="197"/>
      <c r="N47" s="197"/>
      <c r="O47" s="197"/>
      <c r="P47" s="197"/>
      <c r="S47" s="197"/>
      <c r="T47" s="198" t="s">
        <v>297</v>
      </c>
      <c r="U47" s="197"/>
      <c r="V47" s="197" t="s">
        <v>148</v>
      </c>
      <c r="W47" s="197"/>
      <c r="X47" s="197" t="s">
        <v>149</v>
      </c>
      <c r="Y47" s="197"/>
      <c r="Z47" s="197" t="s">
        <v>150</v>
      </c>
      <c r="AA47" s="197"/>
      <c r="AB47" s="1" t="s">
        <v>83</v>
      </c>
      <c r="AC47" s="108"/>
      <c r="AD47" s="108"/>
      <c r="AE47" s="108"/>
      <c r="AF47" s="198"/>
      <c r="AG47" s="197"/>
      <c r="AH47" s="198"/>
      <c r="AI47" s="198"/>
      <c r="AJ47" s="197"/>
      <c r="AL47" s="185"/>
    </row>
    <row r="48" spans="1:38" ht="21.3" customHeight="1">
      <c r="A48" s="196"/>
      <c r="B48" s="127"/>
      <c r="C48" s="127"/>
      <c r="D48" s="1" t="s">
        <v>68</v>
      </c>
      <c r="E48" s="108"/>
      <c r="F48" s="197"/>
      <c r="G48" s="197"/>
      <c r="H48" s="197"/>
      <c r="I48" s="197"/>
      <c r="J48" s="197" t="s">
        <v>151</v>
      </c>
      <c r="K48" s="197"/>
      <c r="L48" s="175" t="s">
        <v>152</v>
      </c>
      <c r="M48" s="197"/>
      <c r="N48" s="197"/>
      <c r="O48" s="197"/>
      <c r="P48" s="1" t="s">
        <v>77</v>
      </c>
      <c r="S48" s="197"/>
      <c r="T48" s="198" t="s">
        <v>148</v>
      </c>
      <c r="U48" s="197"/>
      <c r="V48" s="198" t="s">
        <v>153</v>
      </c>
      <c r="W48" s="197"/>
      <c r="X48" s="198" t="s">
        <v>154</v>
      </c>
      <c r="Y48" s="197"/>
      <c r="Z48" s="197" t="s">
        <v>155</v>
      </c>
      <c r="AA48" s="197"/>
      <c r="AB48" s="1" t="s">
        <v>156</v>
      </c>
      <c r="AC48" s="108"/>
      <c r="AD48" s="198"/>
      <c r="AE48" s="108"/>
      <c r="AF48" s="199" t="s">
        <v>157</v>
      </c>
      <c r="AG48" s="197"/>
      <c r="AH48" s="198" t="s">
        <v>158</v>
      </c>
      <c r="AI48" s="198"/>
      <c r="AJ48" s="197" t="s">
        <v>151</v>
      </c>
      <c r="AL48" s="185"/>
    </row>
    <row r="49" spans="1:38" ht="21.3" customHeight="1">
      <c r="A49" s="196"/>
      <c r="B49" s="127"/>
      <c r="C49" s="127"/>
      <c r="D49" s="197" t="s">
        <v>159</v>
      </c>
      <c r="E49" s="197"/>
      <c r="F49" s="197" t="s">
        <v>160</v>
      </c>
      <c r="G49" s="197"/>
      <c r="H49" s="197"/>
      <c r="I49" s="197"/>
      <c r="J49" s="197" t="s">
        <v>161</v>
      </c>
      <c r="K49" s="197"/>
      <c r="L49" s="197" t="s">
        <v>162</v>
      </c>
      <c r="M49" s="197"/>
      <c r="N49" s="197" t="s">
        <v>163</v>
      </c>
      <c r="O49" s="197"/>
      <c r="P49" s="197" t="s">
        <v>164</v>
      </c>
      <c r="R49" s="197" t="s">
        <v>165</v>
      </c>
      <c r="S49" s="197"/>
      <c r="T49" s="199" t="s">
        <v>298</v>
      </c>
      <c r="U49" s="197"/>
      <c r="V49" s="199" t="s">
        <v>166</v>
      </c>
      <c r="W49" s="197"/>
      <c r="X49" s="199" t="s">
        <v>167</v>
      </c>
      <c r="Y49" s="197"/>
      <c r="Z49" s="197" t="s">
        <v>168</v>
      </c>
      <c r="AA49" s="197"/>
      <c r="AB49" s="197" t="s">
        <v>169</v>
      </c>
      <c r="AC49" s="197"/>
      <c r="AD49" s="198"/>
      <c r="AE49" s="197"/>
      <c r="AF49" s="199" t="s">
        <v>170</v>
      </c>
      <c r="AG49" s="197"/>
      <c r="AH49" s="198" t="s">
        <v>171</v>
      </c>
      <c r="AI49" s="198"/>
      <c r="AJ49" s="197" t="s">
        <v>172</v>
      </c>
      <c r="AL49" s="197" t="s">
        <v>158</v>
      </c>
    </row>
    <row r="50" spans="1:38" ht="21.3" customHeight="1">
      <c r="A50" s="171"/>
      <c r="B50" s="226" t="s">
        <v>6</v>
      </c>
      <c r="C50" s="127"/>
      <c r="D50" s="200" t="s">
        <v>173</v>
      </c>
      <c r="E50" s="197"/>
      <c r="F50" s="200" t="s">
        <v>174</v>
      </c>
      <c r="G50" s="197"/>
      <c r="H50" s="201" t="s">
        <v>175</v>
      </c>
      <c r="I50" s="197"/>
      <c r="J50" s="200" t="s">
        <v>176</v>
      </c>
      <c r="K50" s="197"/>
      <c r="L50" s="200" t="s">
        <v>177</v>
      </c>
      <c r="M50" s="197"/>
      <c r="N50" s="200" t="s">
        <v>178</v>
      </c>
      <c r="O50" s="197"/>
      <c r="P50" s="200" t="s">
        <v>179</v>
      </c>
      <c r="R50" s="200" t="s">
        <v>180</v>
      </c>
      <c r="S50" s="197"/>
      <c r="T50" s="202" t="s">
        <v>7</v>
      </c>
      <c r="U50" s="197"/>
      <c r="V50" s="201" t="s">
        <v>181</v>
      </c>
      <c r="W50" s="197"/>
      <c r="X50" s="201" t="s">
        <v>182</v>
      </c>
      <c r="Y50" s="197"/>
      <c r="Z50" s="200" t="s">
        <v>183</v>
      </c>
      <c r="AA50" s="197"/>
      <c r="AB50" s="200" t="s">
        <v>67</v>
      </c>
      <c r="AC50" s="197"/>
      <c r="AD50" s="201" t="s">
        <v>83</v>
      </c>
      <c r="AE50" s="197"/>
      <c r="AF50" s="202" t="s">
        <v>184</v>
      </c>
      <c r="AG50" s="197"/>
      <c r="AH50" s="201" t="s">
        <v>185</v>
      </c>
      <c r="AI50" s="198"/>
      <c r="AJ50" s="200" t="s">
        <v>186</v>
      </c>
      <c r="AL50" s="200" t="s">
        <v>171</v>
      </c>
    </row>
    <row r="51" spans="1:38" ht="21.3" customHeight="1">
      <c r="A51" s="171"/>
      <c r="B51" s="209"/>
      <c r="C51" s="209"/>
      <c r="D51" s="61"/>
      <c r="E51" s="61"/>
      <c r="F51" s="61"/>
      <c r="G51" s="61"/>
      <c r="H51" s="61"/>
      <c r="I51" s="203"/>
      <c r="J51" s="61"/>
      <c r="K51" s="61"/>
      <c r="L51" s="61"/>
      <c r="M51" s="61"/>
      <c r="N51" s="61"/>
      <c r="O51" s="61"/>
      <c r="P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L51" s="204"/>
    </row>
    <row r="52" spans="1:38" ht="21.3" customHeight="1">
      <c r="A52" s="170" t="s">
        <v>288</v>
      </c>
      <c r="B52" s="209"/>
      <c r="C52" s="209"/>
      <c r="D52" s="109"/>
      <c r="E52" s="109"/>
      <c r="F52" s="109"/>
      <c r="G52" s="109"/>
      <c r="H52" s="109"/>
      <c r="I52" s="147"/>
      <c r="J52" s="109"/>
      <c r="K52" s="109"/>
      <c r="L52" s="109"/>
      <c r="M52" s="109"/>
      <c r="N52" s="109"/>
      <c r="O52" s="109"/>
      <c r="P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L52" s="205"/>
    </row>
    <row r="53" spans="1:38" ht="21.3" customHeight="1">
      <c r="A53" s="170" t="s">
        <v>306</v>
      </c>
      <c r="B53" s="127"/>
      <c r="C53" s="127"/>
      <c r="D53" s="53">
        <v>8611242</v>
      </c>
      <c r="E53" s="167"/>
      <c r="F53" s="53">
        <v>57298909</v>
      </c>
      <c r="G53" s="53"/>
      <c r="H53" s="53">
        <v>3582872</v>
      </c>
      <c r="I53" s="167"/>
      <c r="J53" s="53">
        <v>5458941</v>
      </c>
      <c r="K53" s="167"/>
      <c r="L53" s="53">
        <v>-9917</v>
      </c>
      <c r="M53" s="167"/>
      <c r="N53" s="53">
        <v>929166</v>
      </c>
      <c r="O53" s="167"/>
      <c r="P53" s="53">
        <v>125248813</v>
      </c>
      <c r="Q53" s="107"/>
      <c r="R53" s="53">
        <v>-10332356</v>
      </c>
      <c r="S53" s="167"/>
      <c r="T53" s="53">
        <v>24818227</v>
      </c>
      <c r="U53" s="167"/>
      <c r="V53" s="53">
        <v>-227445</v>
      </c>
      <c r="W53" s="168"/>
      <c r="X53" s="53">
        <v>2746664</v>
      </c>
      <c r="Y53" s="168"/>
      <c r="Z53" s="53">
        <v>-18058126</v>
      </c>
      <c r="AA53" s="167"/>
      <c r="AB53" s="53">
        <f>SUM(T53:Z53)</f>
        <v>9279320</v>
      </c>
      <c r="AC53" s="167"/>
      <c r="AD53" s="53">
        <f>SUM(D53:R53,AB53)</f>
        <v>200066990</v>
      </c>
      <c r="AE53" s="167"/>
      <c r="AF53" s="53">
        <v>15000000</v>
      </c>
      <c r="AG53" s="24"/>
      <c r="AH53" s="53">
        <f>SUM(AD53:AF53)</f>
        <v>215066990</v>
      </c>
      <c r="AI53" s="24"/>
      <c r="AJ53" s="53">
        <v>72069864</v>
      </c>
      <c r="AK53" s="107"/>
      <c r="AL53" s="53">
        <f>SUM(AH53:AJ53)</f>
        <v>287136854</v>
      </c>
    </row>
    <row r="54" spans="1:38" ht="21.3" customHeight="1">
      <c r="A54" s="171" t="s">
        <v>305</v>
      </c>
      <c r="B54" s="119">
        <v>2</v>
      </c>
      <c r="C54" s="127"/>
      <c r="D54" s="169">
        <v>0</v>
      </c>
      <c r="E54" s="49"/>
      <c r="F54" s="169">
        <v>0</v>
      </c>
      <c r="G54" s="169"/>
      <c r="H54" s="169">
        <v>0</v>
      </c>
      <c r="I54" s="49"/>
      <c r="J54" s="169">
        <v>0</v>
      </c>
      <c r="K54" s="49"/>
      <c r="L54" s="169">
        <v>0</v>
      </c>
      <c r="M54" s="49"/>
      <c r="N54" s="169">
        <v>0</v>
      </c>
      <c r="O54" s="49"/>
      <c r="P54" s="169">
        <v>2500197</v>
      </c>
      <c r="R54" s="169">
        <v>0</v>
      </c>
      <c r="S54" s="49"/>
      <c r="T54" s="169">
        <v>0</v>
      </c>
      <c r="U54" s="49"/>
      <c r="V54" s="169">
        <v>0</v>
      </c>
      <c r="W54" s="89"/>
      <c r="X54" s="169">
        <v>0</v>
      </c>
      <c r="Y54" s="89"/>
      <c r="Z54" s="169">
        <v>0</v>
      </c>
      <c r="AA54" s="49"/>
      <c r="AB54" s="169">
        <f>SUM(T54:Z54)</f>
        <v>0</v>
      </c>
      <c r="AC54" s="49"/>
      <c r="AD54" s="169">
        <f>SUM(D54:R54,AB54)</f>
        <v>2500197</v>
      </c>
      <c r="AE54" s="49"/>
      <c r="AF54" s="169">
        <v>0</v>
      </c>
      <c r="AG54" s="80"/>
      <c r="AH54" s="169">
        <f>SUM(AD54:AF54)</f>
        <v>2500197</v>
      </c>
      <c r="AI54" s="80"/>
      <c r="AJ54" s="169">
        <v>823</v>
      </c>
      <c r="AL54" s="169">
        <f>SUM(AH54:AJ54)</f>
        <v>2501020</v>
      </c>
    </row>
    <row r="55" spans="1:38" ht="21.3" customHeight="1">
      <c r="A55" s="170" t="s">
        <v>289</v>
      </c>
      <c r="B55" s="127"/>
      <c r="C55" s="127"/>
      <c r="D55" s="57">
        <f>SUM(D53:D54)</f>
        <v>8611242</v>
      </c>
      <c r="E55" s="51"/>
      <c r="F55" s="57">
        <f>SUM(F53:F54)</f>
        <v>57298909</v>
      </c>
      <c r="G55" s="103"/>
      <c r="H55" s="57">
        <f>SUM(H53:H54)</f>
        <v>3582872</v>
      </c>
      <c r="I55" s="167"/>
      <c r="J55" s="57">
        <f>SUM(J53:J54)</f>
        <v>5458941</v>
      </c>
      <c r="K55" s="51"/>
      <c r="L55" s="57">
        <f>SUM(L53:L54)</f>
        <v>-9917</v>
      </c>
      <c r="M55" s="51"/>
      <c r="N55" s="57">
        <f>SUM(N53:N54)</f>
        <v>929166</v>
      </c>
      <c r="O55" s="51"/>
      <c r="P55" s="57">
        <f>SUM(P53:P54)</f>
        <v>127749010</v>
      </c>
      <c r="Q55" s="107"/>
      <c r="R55" s="57">
        <f>SUM(R53:R54)</f>
        <v>-10332356</v>
      </c>
      <c r="S55" s="51"/>
      <c r="T55" s="57">
        <f>SUM(T53:T54)</f>
        <v>24818227</v>
      </c>
      <c r="U55" s="51"/>
      <c r="V55" s="57">
        <f>SUM(V53:V54)</f>
        <v>-227445</v>
      </c>
      <c r="W55" s="111"/>
      <c r="X55" s="57">
        <f>SUM(X53:X54)</f>
        <v>2746664</v>
      </c>
      <c r="Y55" s="111"/>
      <c r="Z55" s="57">
        <f>SUM(Z53:Z54)</f>
        <v>-18058126</v>
      </c>
      <c r="AA55" s="51"/>
      <c r="AB55" s="57">
        <f>SUM(AB53:AB54)</f>
        <v>9279320</v>
      </c>
      <c r="AC55" s="51"/>
      <c r="AD55" s="57">
        <f>SUM(AD53:AD54)</f>
        <v>202567187</v>
      </c>
      <c r="AE55" s="51"/>
      <c r="AF55" s="57">
        <f>SUM(AF53:AF54)</f>
        <v>15000000</v>
      </c>
      <c r="AG55" s="24"/>
      <c r="AH55" s="57">
        <f>SUM(AH53:AH54)</f>
        <v>217567187</v>
      </c>
      <c r="AI55" s="24"/>
      <c r="AJ55" s="57">
        <f>SUM(AJ53:AJ54)</f>
        <v>72070687</v>
      </c>
      <c r="AK55" s="107"/>
      <c r="AL55" s="57">
        <f>SUM(AL53:AL54)</f>
        <v>289637874</v>
      </c>
    </row>
    <row r="56" spans="1:38" ht="21" customHeight="1">
      <c r="A56" s="107" t="s">
        <v>187</v>
      </c>
      <c r="B56" s="2"/>
      <c r="C56" s="2"/>
      <c r="D56" s="13"/>
      <c r="E56" s="13"/>
      <c r="F56" s="13"/>
      <c r="G56" s="13"/>
      <c r="H56" s="13"/>
      <c r="I56" s="146"/>
      <c r="J56" s="13"/>
      <c r="K56" s="13"/>
      <c r="L56" s="13"/>
      <c r="M56" s="13"/>
      <c r="N56" s="13"/>
      <c r="O56" s="13"/>
      <c r="P56" s="13"/>
      <c r="Q56" s="107"/>
      <c r="R56" s="107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20"/>
      <c r="AG56" s="13"/>
      <c r="AH56" s="20"/>
      <c r="AI56" s="13"/>
      <c r="AJ56" s="13"/>
      <c r="AK56" s="107"/>
      <c r="AL56" s="133"/>
    </row>
    <row r="57" spans="1:38" ht="21.3" customHeight="1">
      <c r="A57" s="207" t="s">
        <v>188</v>
      </c>
      <c r="B57" s="2"/>
      <c r="C57" s="2"/>
      <c r="D57" s="13"/>
      <c r="E57" s="13"/>
      <c r="F57" s="13"/>
      <c r="G57" s="13"/>
      <c r="H57" s="13"/>
      <c r="I57" s="146"/>
      <c r="J57" s="13"/>
      <c r="K57" s="13"/>
      <c r="L57" s="13"/>
      <c r="M57" s="13"/>
      <c r="N57" s="13"/>
      <c r="O57" s="13"/>
      <c r="P57" s="13"/>
      <c r="Q57" s="107"/>
      <c r="R57" s="107"/>
      <c r="S57" s="13"/>
      <c r="T57" s="10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20"/>
      <c r="AG57" s="13"/>
      <c r="AH57" s="20"/>
      <c r="AI57" s="13"/>
      <c r="AJ57" s="13"/>
      <c r="AK57" s="107"/>
      <c r="AL57" s="133"/>
    </row>
    <row r="58" spans="1:38" ht="21.3" customHeight="1">
      <c r="A58" s="171" t="s">
        <v>189</v>
      </c>
      <c r="B58" s="127"/>
      <c r="C58" s="127"/>
      <c r="D58" s="50">
        <v>0</v>
      </c>
      <c r="E58" s="49"/>
      <c r="F58" s="50">
        <v>0</v>
      </c>
      <c r="G58" s="48"/>
      <c r="H58" s="50">
        <v>0</v>
      </c>
      <c r="I58" s="49"/>
      <c r="J58" s="50">
        <v>0</v>
      </c>
      <c r="K58" s="49"/>
      <c r="L58" s="50">
        <v>0</v>
      </c>
      <c r="M58" s="49"/>
      <c r="N58" s="50">
        <v>0</v>
      </c>
      <c r="O58" s="49"/>
      <c r="P58" s="50">
        <v>-1983913</v>
      </c>
      <c r="Q58" s="125"/>
      <c r="R58" s="50">
        <v>0</v>
      </c>
      <c r="S58" s="123"/>
      <c r="T58" s="50">
        <v>0</v>
      </c>
      <c r="U58" s="49"/>
      <c r="V58" s="50">
        <v>0</v>
      </c>
      <c r="W58" s="124"/>
      <c r="X58" s="50">
        <v>0</v>
      </c>
      <c r="Y58" s="124"/>
      <c r="Z58" s="50">
        <v>0</v>
      </c>
      <c r="AA58" s="123"/>
      <c r="AB58" s="54">
        <f>SUM(T58:Z58)</f>
        <v>0</v>
      </c>
      <c r="AC58" s="123"/>
      <c r="AD58" s="50">
        <f>(AB58)+SUM(D58:S58)</f>
        <v>-1983913</v>
      </c>
      <c r="AE58" s="123"/>
      <c r="AF58" s="50">
        <v>0</v>
      </c>
      <c r="AG58" s="123"/>
      <c r="AH58" s="54">
        <f>SUM(AD58:AF58)</f>
        <v>-1983913</v>
      </c>
      <c r="AI58" s="48"/>
      <c r="AJ58" s="50">
        <v>-244738</v>
      </c>
      <c r="AK58" s="126"/>
      <c r="AL58" s="50">
        <f>SUM(AH58:AJ58)</f>
        <v>-2228651</v>
      </c>
    </row>
    <row r="59" spans="1:38" ht="21.3" customHeight="1">
      <c r="A59" s="207" t="s">
        <v>190</v>
      </c>
      <c r="D59" s="52">
        <f>SUM(D58:D58)</f>
        <v>0</v>
      </c>
      <c r="E59" s="51"/>
      <c r="F59" s="52">
        <f>SUM(F58:F58)</f>
        <v>0</v>
      </c>
      <c r="G59" s="103"/>
      <c r="H59" s="52">
        <f>SUM(H58:H58)</f>
        <v>0</v>
      </c>
      <c r="I59" s="167"/>
      <c r="J59" s="52">
        <f>SUM(J58:J58)</f>
        <v>0</v>
      </c>
      <c r="K59" s="51"/>
      <c r="L59" s="52">
        <f>SUM(L58:L58)</f>
        <v>0</v>
      </c>
      <c r="M59" s="51"/>
      <c r="N59" s="52">
        <f>SUM(N58:N58)</f>
        <v>0</v>
      </c>
      <c r="O59" s="51"/>
      <c r="P59" s="52">
        <f>SUM(P58:P58)</f>
        <v>-1983913</v>
      </c>
      <c r="Q59" s="107"/>
      <c r="R59" s="52">
        <f>SUM(R58:R58)</f>
        <v>0</v>
      </c>
      <c r="S59" s="51"/>
      <c r="T59" s="52">
        <f>SUM(T58:T58)</f>
        <v>0</v>
      </c>
      <c r="U59" s="51"/>
      <c r="V59" s="52">
        <f>SUM(V58:V58)</f>
        <v>0</v>
      </c>
      <c r="W59" s="111"/>
      <c r="X59" s="52">
        <f>SUM(X58:X58)</f>
        <v>0</v>
      </c>
      <c r="Y59" s="111"/>
      <c r="Z59" s="52">
        <f>SUM(Z58:Z58)</f>
        <v>0</v>
      </c>
      <c r="AA59" s="51"/>
      <c r="AB59" s="52">
        <f>SUM(AB58:AB58)</f>
        <v>0</v>
      </c>
      <c r="AC59" s="51"/>
      <c r="AD59" s="52">
        <f>SUM(AD58:AD58)</f>
        <v>-1983913</v>
      </c>
      <c r="AE59" s="51"/>
      <c r="AF59" s="52">
        <f>SUM(AF58:AF58)</f>
        <v>0</v>
      </c>
      <c r="AG59" s="24"/>
      <c r="AH59" s="52">
        <f>SUM(AH58:AH58)</f>
        <v>-1983913</v>
      </c>
      <c r="AI59" s="24"/>
      <c r="AJ59" s="52">
        <f>SUM(AJ58:AJ58)</f>
        <v>-244738</v>
      </c>
      <c r="AK59" s="107"/>
      <c r="AL59" s="52">
        <f>SUM(AL58:AL58)</f>
        <v>-2228651</v>
      </c>
    </row>
    <row r="60" spans="1:38" ht="21.3" customHeight="1">
      <c r="A60" s="208" t="s">
        <v>191</v>
      </c>
      <c r="D60" s="51"/>
      <c r="E60" s="51"/>
      <c r="F60" s="51"/>
      <c r="G60" s="51"/>
      <c r="H60" s="51"/>
      <c r="I60" s="167"/>
      <c r="J60" s="51"/>
      <c r="K60" s="51"/>
      <c r="L60" s="51"/>
      <c r="M60" s="51"/>
      <c r="N60" s="51"/>
      <c r="O60" s="51"/>
      <c r="P60" s="51"/>
      <c r="Q60" s="107"/>
      <c r="R60" s="107"/>
      <c r="S60" s="51"/>
      <c r="T60" s="51"/>
      <c r="U60" s="51"/>
      <c r="V60" s="51"/>
      <c r="W60" s="111"/>
      <c r="X60" s="51"/>
      <c r="Y60" s="111"/>
      <c r="Z60" s="51"/>
      <c r="AA60" s="51"/>
      <c r="AB60" s="51"/>
      <c r="AC60" s="51"/>
      <c r="AD60" s="51"/>
      <c r="AE60" s="51"/>
      <c r="AF60" s="51"/>
      <c r="AG60" s="24"/>
      <c r="AH60" s="110"/>
      <c r="AI60" s="24"/>
      <c r="AJ60" s="110"/>
      <c r="AK60" s="107"/>
      <c r="AL60" s="205"/>
    </row>
    <row r="61" spans="1:38" ht="21.3" customHeight="1">
      <c r="A61" s="171" t="s">
        <v>192</v>
      </c>
      <c r="D61" s="51"/>
      <c r="E61" s="51"/>
      <c r="F61" s="51"/>
      <c r="G61" s="51"/>
      <c r="H61" s="51"/>
      <c r="I61" s="167"/>
      <c r="J61" s="51"/>
      <c r="K61" s="51"/>
      <c r="L61" s="51"/>
      <c r="M61" s="51"/>
      <c r="N61" s="51"/>
      <c r="O61" s="51"/>
      <c r="P61" s="51"/>
      <c r="Q61" s="107"/>
      <c r="R61" s="107"/>
      <c r="S61" s="51"/>
      <c r="T61" s="51"/>
      <c r="U61" s="51"/>
      <c r="V61" s="51"/>
      <c r="W61" s="111"/>
      <c r="X61" s="51"/>
      <c r="Y61" s="111"/>
      <c r="Z61" s="51"/>
      <c r="AA61" s="51"/>
      <c r="AB61" s="51"/>
      <c r="AC61" s="51"/>
      <c r="AD61" s="51"/>
      <c r="AE61" s="51"/>
      <c r="AF61" s="51"/>
      <c r="AG61" s="24"/>
      <c r="AH61" s="110"/>
      <c r="AI61" s="24"/>
      <c r="AJ61" s="110"/>
      <c r="AK61" s="107"/>
      <c r="AL61" s="205"/>
    </row>
    <row r="62" spans="1:38" ht="21.3" customHeight="1">
      <c r="A62" s="171" t="s">
        <v>193</v>
      </c>
      <c r="B62" s="2">
        <v>4</v>
      </c>
      <c r="D62" s="110">
        <v>0</v>
      </c>
      <c r="E62" s="79"/>
      <c r="F62" s="110">
        <v>0</v>
      </c>
      <c r="G62" s="110"/>
      <c r="H62" s="110">
        <v>0</v>
      </c>
      <c r="I62" s="48"/>
      <c r="J62" s="63">
        <v>-978090</v>
      </c>
      <c r="K62" s="110"/>
      <c r="L62" s="110">
        <v>0</v>
      </c>
      <c r="M62" s="110"/>
      <c r="N62" s="110">
        <v>0</v>
      </c>
      <c r="O62" s="110"/>
      <c r="P62" s="110">
        <v>0</v>
      </c>
      <c r="Q62" s="107"/>
      <c r="R62" s="110">
        <v>0</v>
      </c>
      <c r="S62" s="110"/>
      <c r="T62" s="110">
        <v>-80472</v>
      </c>
      <c r="U62" s="110"/>
      <c r="V62" s="110">
        <v>-3100</v>
      </c>
      <c r="W62" s="110"/>
      <c r="X62" s="110">
        <v>0</v>
      </c>
      <c r="Y62" s="110"/>
      <c r="Z62" s="110">
        <v>401376</v>
      </c>
      <c r="AA62" s="110"/>
      <c r="AB62" s="169">
        <f>SUM(T62:Z62)</f>
        <v>317804</v>
      </c>
      <c r="AC62" s="110"/>
      <c r="AD62" s="110">
        <f>AB62+SUM(D62:R62)</f>
        <v>-660286</v>
      </c>
      <c r="AE62" s="110"/>
      <c r="AF62" s="110">
        <v>0</v>
      </c>
      <c r="AG62" s="110"/>
      <c r="AH62" s="169">
        <f>SUM(AD62:AF62)</f>
        <v>-660286</v>
      </c>
      <c r="AI62" s="110"/>
      <c r="AJ62" s="110">
        <v>-29129124</v>
      </c>
      <c r="AL62" s="110">
        <f>SUM(AH62:AJ62)</f>
        <v>-29789410</v>
      </c>
    </row>
    <row r="63" spans="1:38" ht="21.3" customHeight="1">
      <c r="A63" s="171" t="s">
        <v>194</v>
      </c>
      <c r="D63" s="110">
        <v>0</v>
      </c>
      <c r="E63" s="79"/>
      <c r="F63" s="110">
        <v>0</v>
      </c>
      <c r="G63" s="110"/>
      <c r="H63" s="169">
        <v>-34401</v>
      </c>
      <c r="I63" s="48"/>
      <c r="J63" s="110">
        <v>5466</v>
      </c>
      <c r="K63" s="110"/>
      <c r="L63" s="110">
        <v>0</v>
      </c>
      <c r="M63" s="110"/>
      <c r="N63" s="110">
        <v>0</v>
      </c>
      <c r="O63" s="110"/>
      <c r="P63" s="110">
        <v>0</v>
      </c>
      <c r="Q63" s="107"/>
      <c r="R63" s="110">
        <v>0</v>
      </c>
      <c r="S63" s="110"/>
      <c r="T63" s="110">
        <v>0</v>
      </c>
      <c r="U63" s="110"/>
      <c r="V63" s="110">
        <v>0</v>
      </c>
      <c r="W63" s="110"/>
      <c r="X63" s="110">
        <v>0</v>
      </c>
      <c r="Y63" s="110"/>
      <c r="Z63" s="110">
        <v>0</v>
      </c>
      <c r="AA63" s="110"/>
      <c r="AB63" s="169">
        <f t="shared" ref="AB63:AB64" si="0">SUM(T63:Z63)</f>
        <v>0</v>
      </c>
      <c r="AC63" s="110"/>
      <c r="AD63" s="110">
        <f>AB63+SUM(D63:R63)</f>
        <v>-28935</v>
      </c>
      <c r="AE63" s="110"/>
      <c r="AF63" s="110">
        <v>0</v>
      </c>
      <c r="AG63" s="110"/>
      <c r="AH63" s="169">
        <f t="shared" ref="AH63:AH64" si="1">SUM(AD63:AF63)</f>
        <v>-28935</v>
      </c>
      <c r="AI63" s="110"/>
      <c r="AJ63" s="110">
        <v>0</v>
      </c>
      <c r="AL63" s="110">
        <f>SUM(AH63:AJ63)</f>
        <v>-28935</v>
      </c>
    </row>
    <row r="64" spans="1:38" ht="21.3" customHeight="1">
      <c r="A64" s="171" t="s">
        <v>196</v>
      </c>
      <c r="D64" s="50">
        <v>0</v>
      </c>
      <c r="E64" s="79"/>
      <c r="F64" s="50">
        <v>0</v>
      </c>
      <c r="G64" s="110"/>
      <c r="H64" s="50">
        <v>0</v>
      </c>
      <c r="I64" s="49"/>
      <c r="J64" s="50">
        <v>0</v>
      </c>
      <c r="K64" s="79"/>
      <c r="L64" s="50">
        <v>0</v>
      </c>
      <c r="M64" s="79"/>
      <c r="N64" s="50">
        <v>0</v>
      </c>
      <c r="O64" s="79"/>
      <c r="P64" s="50">
        <v>0</v>
      </c>
      <c r="Q64" s="107"/>
      <c r="R64" s="50">
        <v>0</v>
      </c>
      <c r="S64" s="112"/>
      <c r="T64" s="50">
        <v>0</v>
      </c>
      <c r="U64" s="79"/>
      <c r="V64" s="50">
        <v>0</v>
      </c>
      <c r="W64" s="113"/>
      <c r="X64" s="50">
        <v>0</v>
      </c>
      <c r="Y64" s="113"/>
      <c r="Z64" s="50">
        <v>0</v>
      </c>
      <c r="AA64" s="112"/>
      <c r="AB64" s="54">
        <f t="shared" si="0"/>
        <v>0</v>
      </c>
      <c r="AC64" s="112"/>
      <c r="AD64" s="50">
        <f>AB64+SUM(D64:R64)</f>
        <v>0</v>
      </c>
      <c r="AE64" s="112"/>
      <c r="AF64" s="50">
        <v>0</v>
      </c>
      <c r="AG64" s="112"/>
      <c r="AH64" s="54">
        <f t="shared" si="1"/>
        <v>0</v>
      </c>
      <c r="AI64" s="110"/>
      <c r="AJ64" s="50">
        <v>174778</v>
      </c>
      <c r="AL64" s="50">
        <f>SUM(AH64:AJ64)</f>
        <v>174778</v>
      </c>
    </row>
    <row r="65" spans="1:38" ht="21.3" customHeight="1">
      <c r="A65" s="210" t="s">
        <v>197</v>
      </c>
      <c r="D65" s="52">
        <f>SUM(D60:D64)</f>
        <v>0</v>
      </c>
      <c r="E65" s="51"/>
      <c r="F65" s="52">
        <f>SUM(F60:F64)</f>
        <v>0</v>
      </c>
      <c r="G65" s="103"/>
      <c r="H65" s="52">
        <f>SUM(H60:H64)</f>
        <v>-34401</v>
      </c>
      <c r="I65" s="167"/>
      <c r="J65" s="52">
        <f>SUM(J60:J64)</f>
        <v>-972624</v>
      </c>
      <c r="K65" s="51"/>
      <c r="L65" s="52">
        <f>SUM(L60:L64)</f>
        <v>0</v>
      </c>
      <c r="M65" s="51"/>
      <c r="N65" s="52">
        <f>SUM(N60:N64)</f>
        <v>0</v>
      </c>
      <c r="O65" s="51"/>
      <c r="P65" s="52">
        <f>SUM(P60:P64)</f>
        <v>0</v>
      </c>
      <c r="Q65" s="107"/>
      <c r="R65" s="52">
        <f>SUM(R60:R64)</f>
        <v>0</v>
      </c>
      <c r="S65" s="51"/>
      <c r="T65" s="52">
        <f>SUM(T60:T64)</f>
        <v>-80472</v>
      </c>
      <c r="U65" s="51"/>
      <c r="V65" s="52">
        <f>SUM(V60:V64)</f>
        <v>-3100</v>
      </c>
      <c r="W65" s="111"/>
      <c r="X65" s="52">
        <f>SUM(X60:X64)</f>
        <v>0</v>
      </c>
      <c r="Y65" s="111"/>
      <c r="Z65" s="52">
        <f>SUM(Z60:Z64)</f>
        <v>401376</v>
      </c>
      <c r="AA65" s="51"/>
      <c r="AB65" s="52">
        <f>SUM(AB60:AB64)</f>
        <v>317804</v>
      </c>
      <c r="AC65" s="51"/>
      <c r="AD65" s="52">
        <f>SUM(AD60:AD64)</f>
        <v>-689221</v>
      </c>
      <c r="AE65" s="51"/>
      <c r="AF65" s="52">
        <f>SUM(AF60:AF64)</f>
        <v>0</v>
      </c>
      <c r="AG65" s="24"/>
      <c r="AH65" s="52">
        <f>SUM(AH60:AH64)</f>
        <v>-689221</v>
      </c>
      <c r="AI65" s="24"/>
      <c r="AJ65" s="52">
        <f>SUM(AJ60:AJ64)</f>
        <v>-28954346</v>
      </c>
      <c r="AK65" s="107"/>
      <c r="AL65" s="52">
        <f>SUM(AL60:AL64)</f>
        <v>-29643567</v>
      </c>
    </row>
    <row r="66" spans="1:38" ht="21.3" customHeight="1">
      <c r="A66" s="211" t="s">
        <v>198</v>
      </c>
      <c r="D66" s="52">
        <f>SUM(D59,D65)</f>
        <v>0</v>
      </c>
      <c r="E66" s="24"/>
      <c r="F66" s="52">
        <f>SUM(F59,F65)</f>
        <v>0</v>
      </c>
      <c r="G66" s="103"/>
      <c r="H66" s="52">
        <f>SUM(H59,H65)</f>
        <v>-34401</v>
      </c>
      <c r="I66" s="212"/>
      <c r="J66" s="52">
        <f>SUM(J59,J65)</f>
        <v>-972624</v>
      </c>
      <c r="K66" s="51"/>
      <c r="L66" s="52">
        <f>SUM(L59,L65)</f>
        <v>0</v>
      </c>
      <c r="M66" s="51"/>
      <c r="N66" s="52">
        <f>SUM(N59,N65)</f>
        <v>0</v>
      </c>
      <c r="O66" s="51"/>
      <c r="P66" s="52">
        <f>SUM(P59,P65)</f>
        <v>-1983913</v>
      </c>
      <c r="Q66" s="107"/>
      <c r="R66" s="52">
        <f>SUM(R59,R65)</f>
        <v>0</v>
      </c>
      <c r="S66" s="24"/>
      <c r="T66" s="52">
        <f>SUM(T59,T65)</f>
        <v>-80472</v>
      </c>
      <c r="U66" s="24"/>
      <c r="V66" s="52">
        <f>SUM(V59,V65)</f>
        <v>-3100</v>
      </c>
      <c r="W66" s="114"/>
      <c r="X66" s="52">
        <f>SUM(X59,X65)</f>
        <v>0</v>
      </c>
      <c r="Y66" s="114"/>
      <c r="Z66" s="52">
        <f>SUM(Z59,Z65)</f>
        <v>401376</v>
      </c>
      <c r="AA66" s="24"/>
      <c r="AB66" s="52">
        <f>SUM(AB59,AB65)</f>
        <v>317804</v>
      </c>
      <c r="AC66" s="24"/>
      <c r="AD66" s="52">
        <f>SUM(AD59,AD65)</f>
        <v>-2673134</v>
      </c>
      <c r="AE66" s="51"/>
      <c r="AF66" s="52">
        <f>SUM(AF59,AF65)</f>
        <v>0</v>
      </c>
      <c r="AG66" s="24"/>
      <c r="AH66" s="52">
        <f>SUM(AH59,AH65)</f>
        <v>-2673134</v>
      </c>
      <c r="AI66" s="24"/>
      <c r="AJ66" s="52">
        <f>SUM(AJ59,AJ65)</f>
        <v>-29199084</v>
      </c>
      <c r="AK66" s="107"/>
      <c r="AL66" s="52">
        <f>SUM(AL59,AL65)</f>
        <v>-31872218</v>
      </c>
    </row>
    <row r="67" spans="1:38" ht="21.3" customHeight="1">
      <c r="A67" s="211" t="s">
        <v>199</v>
      </c>
      <c r="D67" s="51"/>
      <c r="E67" s="24"/>
      <c r="F67" s="51"/>
      <c r="G67" s="51"/>
      <c r="H67" s="51"/>
      <c r="I67" s="212"/>
      <c r="J67" s="51"/>
      <c r="K67" s="51"/>
      <c r="L67" s="51"/>
      <c r="M67" s="51"/>
      <c r="N67" s="51"/>
      <c r="O67" s="51"/>
      <c r="P67" s="51"/>
      <c r="Q67" s="107"/>
      <c r="R67" s="107"/>
      <c r="S67" s="24"/>
      <c r="T67" s="51"/>
      <c r="U67" s="24"/>
      <c r="V67" s="51"/>
      <c r="W67" s="114"/>
      <c r="X67" s="51"/>
      <c r="Y67" s="114"/>
      <c r="Z67" s="51"/>
      <c r="AA67" s="24"/>
      <c r="AB67" s="51"/>
      <c r="AC67" s="24"/>
      <c r="AD67" s="51"/>
      <c r="AE67" s="51"/>
      <c r="AF67" s="51"/>
      <c r="AG67" s="24"/>
      <c r="AH67" s="110"/>
      <c r="AI67" s="24"/>
      <c r="AJ67" s="109"/>
      <c r="AK67" s="107"/>
      <c r="AL67" s="205"/>
    </row>
    <row r="68" spans="1:38" ht="21.3" customHeight="1">
      <c r="A68" s="165" t="s">
        <v>200</v>
      </c>
      <c r="D68" s="110">
        <v>0</v>
      </c>
      <c r="E68" s="79"/>
      <c r="F68" s="110">
        <v>0</v>
      </c>
      <c r="G68" s="110"/>
      <c r="H68" s="110">
        <v>0</v>
      </c>
      <c r="I68" s="48"/>
      <c r="J68" s="110">
        <v>0</v>
      </c>
      <c r="K68" s="110"/>
      <c r="L68" s="110">
        <v>0</v>
      </c>
      <c r="M68" s="110"/>
      <c r="N68" s="110">
        <v>0</v>
      </c>
      <c r="O68" s="110"/>
      <c r="P68" s="110">
        <v>7050161</v>
      </c>
      <c r="R68" s="110">
        <v>0</v>
      </c>
      <c r="S68" s="110"/>
      <c r="T68" s="110">
        <v>0</v>
      </c>
      <c r="U68" s="110"/>
      <c r="V68" s="110">
        <v>0</v>
      </c>
      <c r="W68" s="110"/>
      <c r="X68" s="110">
        <v>0</v>
      </c>
      <c r="Y68" s="110"/>
      <c r="Z68" s="110">
        <v>0</v>
      </c>
      <c r="AA68" s="110"/>
      <c r="AB68" s="169">
        <f>SUM(T68:Z68)</f>
        <v>0</v>
      </c>
      <c r="AC68" s="110"/>
      <c r="AD68" s="110">
        <f>AB68+SUM(D68:R68)</f>
        <v>7050161</v>
      </c>
      <c r="AE68" s="51"/>
      <c r="AF68" s="110">
        <v>0</v>
      </c>
      <c r="AG68" s="110"/>
      <c r="AH68" s="169">
        <f>SUM(AD68:AF68)</f>
        <v>7050161</v>
      </c>
      <c r="AI68" s="110"/>
      <c r="AJ68" s="110">
        <v>417742</v>
      </c>
      <c r="AL68" s="110">
        <f>SUM(AH68:AJ68)</f>
        <v>7467903</v>
      </c>
    </row>
    <row r="69" spans="1:38" ht="21.3" customHeight="1">
      <c r="A69" s="165" t="s">
        <v>201</v>
      </c>
      <c r="D69" s="79"/>
      <c r="E69" s="79"/>
      <c r="F69" s="79"/>
      <c r="G69" s="79"/>
      <c r="H69" s="79"/>
      <c r="I69" s="49"/>
      <c r="J69" s="79"/>
      <c r="K69" s="79"/>
      <c r="L69" s="79"/>
      <c r="M69" s="79"/>
      <c r="N69" s="79"/>
      <c r="O69" s="79"/>
      <c r="P69" s="213"/>
      <c r="S69" s="80"/>
      <c r="T69" s="79"/>
      <c r="U69" s="79"/>
      <c r="V69" s="79"/>
      <c r="W69" s="84"/>
      <c r="X69" s="79"/>
      <c r="Y69" s="84"/>
      <c r="Z69" s="79"/>
      <c r="AA69" s="79"/>
      <c r="AB69" s="169"/>
      <c r="AC69" s="80"/>
      <c r="AD69" s="79"/>
      <c r="AE69" s="80"/>
      <c r="AF69" s="79"/>
      <c r="AG69" s="80"/>
      <c r="AH69" s="169"/>
      <c r="AI69" s="80"/>
      <c r="AJ69" s="110"/>
      <c r="AL69" s="110"/>
    </row>
    <row r="70" spans="1:38" ht="21.3" customHeight="1">
      <c r="A70" s="165" t="s">
        <v>307</v>
      </c>
      <c r="D70" s="110">
        <v>0</v>
      </c>
      <c r="E70" s="79"/>
      <c r="F70" s="110">
        <v>0</v>
      </c>
      <c r="G70" s="110"/>
      <c r="H70" s="110">
        <v>0</v>
      </c>
      <c r="I70" s="49"/>
      <c r="J70" s="110">
        <v>0</v>
      </c>
      <c r="K70" s="79"/>
      <c r="L70" s="110">
        <v>0</v>
      </c>
      <c r="M70" s="79"/>
      <c r="N70" s="110">
        <v>0</v>
      </c>
      <c r="O70" s="79"/>
      <c r="P70" s="110">
        <v>7699</v>
      </c>
      <c r="R70" s="110">
        <v>0</v>
      </c>
      <c r="S70" s="80"/>
      <c r="T70" s="110">
        <v>0</v>
      </c>
      <c r="U70" s="110"/>
      <c r="V70" s="110">
        <v>0</v>
      </c>
      <c r="W70" s="110"/>
      <c r="X70" s="110">
        <v>0</v>
      </c>
      <c r="Y70" s="110"/>
      <c r="Z70" s="110">
        <v>0</v>
      </c>
      <c r="AA70" s="110"/>
      <c r="AB70" s="169">
        <f t="shared" ref="AB70" si="2">SUM(T70:Z70)</f>
        <v>0</v>
      </c>
      <c r="AC70" s="110"/>
      <c r="AD70" s="110">
        <f>AB70+SUM(D70:R70)</f>
        <v>7699</v>
      </c>
      <c r="AE70" s="80"/>
      <c r="AF70" s="110">
        <v>0</v>
      </c>
      <c r="AG70" s="80"/>
      <c r="AH70" s="169">
        <f t="shared" ref="AH70:AH71" si="3">SUM(AD70:AF70)</f>
        <v>7699</v>
      </c>
      <c r="AI70" s="80"/>
      <c r="AJ70" s="110">
        <v>-1</v>
      </c>
      <c r="AL70" s="110">
        <f>SUM(AH70:AJ70)</f>
        <v>7698</v>
      </c>
    </row>
    <row r="71" spans="1:38" ht="21.3" customHeight="1">
      <c r="A71" s="165" t="s">
        <v>202</v>
      </c>
      <c r="D71" s="50">
        <v>0</v>
      </c>
      <c r="E71" s="79"/>
      <c r="F71" s="50">
        <v>0</v>
      </c>
      <c r="G71" s="110"/>
      <c r="H71" s="50">
        <v>0</v>
      </c>
      <c r="I71" s="49"/>
      <c r="J71" s="50">
        <v>0</v>
      </c>
      <c r="K71" s="79"/>
      <c r="L71" s="50">
        <v>0</v>
      </c>
      <c r="M71" s="79"/>
      <c r="N71" s="50">
        <v>0</v>
      </c>
      <c r="O71" s="79"/>
      <c r="P71" s="50">
        <v>0</v>
      </c>
      <c r="R71" s="50">
        <v>0</v>
      </c>
      <c r="S71" s="79"/>
      <c r="T71" s="50">
        <v>10953590</v>
      </c>
      <c r="U71" s="79"/>
      <c r="V71" s="50">
        <v>2247956</v>
      </c>
      <c r="W71" s="115"/>
      <c r="X71" s="50">
        <v>801898</v>
      </c>
      <c r="Y71" s="115"/>
      <c r="Z71" s="50">
        <v>16465616</v>
      </c>
      <c r="AA71" s="80"/>
      <c r="AB71" s="169">
        <f>SUM(T71:Z71)</f>
        <v>30469060</v>
      </c>
      <c r="AC71" s="110"/>
      <c r="AD71" s="110">
        <f>AB71+SUM(D71:R71)</f>
        <v>30469060</v>
      </c>
      <c r="AE71" s="80"/>
      <c r="AF71" s="50">
        <v>0</v>
      </c>
      <c r="AG71" s="80"/>
      <c r="AH71" s="169">
        <f t="shared" si="3"/>
        <v>30469060</v>
      </c>
      <c r="AI71" s="80"/>
      <c r="AJ71" s="50">
        <v>1445212</v>
      </c>
      <c r="AL71" s="110">
        <f>SUM(AH71:AJ71)</f>
        <v>31914272</v>
      </c>
    </row>
    <row r="72" spans="1:38" ht="21.3" customHeight="1">
      <c r="A72" s="211" t="s">
        <v>203</v>
      </c>
      <c r="D72" s="57">
        <f>SUM(D67:D71)</f>
        <v>0</v>
      </c>
      <c r="E72" s="51"/>
      <c r="F72" s="57">
        <f>SUM(F67:F71)</f>
        <v>0</v>
      </c>
      <c r="G72" s="103"/>
      <c r="H72" s="57">
        <f>SUM(H67:H71)</f>
        <v>0</v>
      </c>
      <c r="I72" s="167"/>
      <c r="J72" s="57">
        <f>SUM(J67:J71)</f>
        <v>0</v>
      </c>
      <c r="K72" s="51"/>
      <c r="L72" s="57">
        <f>SUM(L67:L71)</f>
        <v>0</v>
      </c>
      <c r="M72" s="51"/>
      <c r="N72" s="57">
        <f>SUM(N67:N71)</f>
        <v>0</v>
      </c>
      <c r="O72" s="51"/>
      <c r="P72" s="57">
        <f>SUM(P67:P71)</f>
        <v>7057860</v>
      </c>
      <c r="Q72" s="107"/>
      <c r="R72" s="57">
        <f>SUM(R67:R71)</f>
        <v>0</v>
      </c>
      <c r="S72" s="116"/>
      <c r="T72" s="57">
        <f>SUM(T67:T71)</f>
        <v>10953590</v>
      </c>
      <c r="U72" s="51"/>
      <c r="V72" s="57">
        <f>SUM(V67:V71)</f>
        <v>2247956</v>
      </c>
      <c r="W72" s="117"/>
      <c r="X72" s="57">
        <f>SUM(X67:X71)</f>
        <v>801898</v>
      </c>
      <c r="Y72" s="117"/>
      <c r="Z72" s="57">
        <f>SUM(Z67:Z71)</f>
        <v>16465616</v>
      </c>
      <c r="AA72" s="116"/>
      <c r="AB72" s="57">
        <f>SUM(AB67:AB71)</f>
        <v>30469060</v>
      </c>
      <c r="AC72" s="116"/>
      <c r="AD72" s="57">
        <f>SUM(AD67:AD71)</f>
        <v>37526920</v>
      </c>
      <c r="AE72" s="116"/>
      <c r="AF72" s="57">
        <f>SUM(AF67:AF71)</f>
        <v>0</v>
      </c>
      <c r="AG72" s="116"/>
      <c r="AH72" s="57">
        <f>SUM(AH67:AH71)</f>
        <v>37526920</v>
      </c>
      <c r="AI72" s="116"/>
      <c r="AJ72" s="57">
        <f>SUM(AJ67:AJ71)</f>
        <v>1862953</v>
      </c>
      <c r="AK72" s="107"/>
      <c r="AL72" s="57">
        <f>SUM(AL67:AL71)</f>
        <v>39389873</v>
      </c>
    </row>
    <row r="73" spans="1:38" ht="21.3" customHeight="1">
      <c r="A73" s="165" t="s">
        <v>299</v>
      </c>
      <c r="D73" s="53"/>
      <c r="E73" s="51"/>
      <c r="F73" s="53"/>
      <c r="G73" s="103"/>
      <c r="H73" s="53"/>
      <c r="I73" s="167"/>
      <c r="J73" s="53"/>
      <c r="K73" s="51"/>
      <c r="L73" s="53"/>
      <c r="M73" s="51"/>
      <c r="N73" s="53"/>
      <c r="O73" s="51"/>
      <c r="P73" s="53"/>
      <c r="Q73" s="107"/>
      <c r="R73" s="53"/>
      <c r="S73" s="116"/>
      <c r="T73" s="53"/>
      <c r="U73" s="51"/>
      <c r="V73" s="53"/>
      <c r="W73" s="117"/>
      <c r="X73" s="53"/>
      <c r="Y73" s="117"/>
      <c r="Z73" s="53"/>
      <c r="AA73" s="116"/>
      <c r="AB73" s="53"/>
      <c r="AC73" s="116"/>
      <c r="AD73" s="53"/>
      <c r="AE73" s="116"/>
      <c r="AF73" s="53"/>
      <c r="AG73" s="116"/>
      <c r="AH73" s="53"/>
      <c r="AI73" s="116"/>
      <c r="AJ73" s="53"/>
      <c r="AK73" s="107"/>
      <c r="AL73" s="53"/>
    </row>
    <row r="74" spans="1:38" ht="21.3" customHeight="1">
      <c r="A74" s="165" t="s">
        <v>300</v>
      </c>
      <c r="B74" s="2">
        <v>8</v>
      </c>
      <c r="D74" s="48">
        <v>0</v>
      </c>
      <c r="E74" s="79"/>
      <c r="F74" s="48">
        <v>0</v>
      </c>
      <c r="G74" s="110"/>
      <c r="H74" s="48">
        <v>0</v>
      </c>
      <c r="I74" s="49"/>
      <c r="J74" s="48">
        <v>0</v>
      </c>
      <c r="K74" s="79"/>
      <c r="L74" s="48">
        <v>0</v>
      </c>
      <c r="M74" s="79"/>
      <c r="N74" s="48">
        <v>0</v>
      </c>
      <c r="O74" s="79"/>
      <c r="P74" s="48">
        <v>-410751</v>
      </c>
      <c r="R74" s="48">
        <v>0</v>
      </c>
      <c r="S74" s="112"/>
      <c r="T74" s="48">
        <v>0</v>
      </c>
      <c r="U74" s="79"/>
      <c r="V74" s="48">
        <v>0</v>
      </c>
      <c r="W74" s="113"/>
      <c r="X74" s="48">
        <v>0</v>
      </c>
      <c r="Y74" s="113"/>
      <c r="Z74" s="48">
        <v>0</v>
      </c>
      <c r="AA74" s="112"/>
      <c r="AB74" s="169">
        <f>SUM(T74:Z74)</f>
        <v>0</v>
      </c>
      <c r="AC74" s="112"/>
      <c r="AD74" s="48">
        <f>(AB74)+SUM(D74:R74)</f>
        <v>-410751</v>
      </c>
      <c r="AE74" s="112"/>
      <c r="AF74" s="48">
        <v>0</v>
      </c>
      <c r="AG74" s="112"/>
      <c r="AH74" s="169">
        <f>SUM(AD74:AF74)</f>
        <v>-410751</v>
      </c>
      <c r="AI74" s="110"/>
      <c r="AJ74" s="48">
        <v>0</v>
      </c>
      <c r="AL74" s="48">
        <f>SUM(AH74:AJ74)</f>
        <v>-410751</v>
      </c>
    </row>
    <row r="75" spans="1:38" ht="21.3" customHeight="1">
      <c r="A75" s="165" t="s">
        <v>207</v>
      </c>
      <c r="D75" s="54">
        <v>0</v>
      </c>
      <c r="E75" s="49"/>
      <c r="F75" s="50">
        <v>0</v>
      </c>
      <c r="G75" s="48"/>
      <c r="H75" s="50">
        <v>0</v>
      </c>
      <c r="I75" s="49"/>
      <c r="J75" s="50">
        <v>0</v>
      </c>
      <c r="K75" s="49"/>
      <c r="L75" s="50">
        <v>0</v>
      </c>
      <c r="M75" s="49"/>
      <c r="N75" s="50">
        <v>0</v>
      </c>
      <c r="O75" s="49"/>
      <c r="P75" s="50">
        <v>28292</v>
      </c>
      <c r="Q75" s="126"/>
      <c r="R75" s="54">
        <v>0</v>
      </c>
      <c r="S75" s="123"/>
      <c r="T75" s="50">
        <v>-25118</v>
      </c>
      <c r="U75" s="49"/>
      <c r="V75" s="54">
        <v>0</v>
      </c>
      <c r="W75" s="124"/>
      <c r="X75" s="54">
        <v>0</v>
      </c>
      <c r="Y75" s="124"/>
      <c r="Z75" s="54">
        <v>0</v>
      </c>
      <c r="AA75" s="123"/>
      <c r="AB75" s="54">
        <f>SUM(T75:Z75)</f>
        <v>-25118</v>
      </c>
      <c r="AC75" s="123"/>
      <c r="AD75" s="54">
        <f>(AB75)+SUM(D75:R75)</f>
        <v>3174</v>
      </c>
      <c r="AE75" s="123"/>
      <c r="AF75" s="54">
        <v>0</v>
      </c>
      <c r="AG75" s="123"/>
      <c r="AH75" s="54">
        <f>SUM(AD75:AF75)</f>
        <v>3174</v>
      </c>
      <c r="AI75" s="48"/>
      <c r="AJ75" s="54">
        <v>0</v>
      </c>
      <c r="AK75" s="126"/>
      <c r="AL75" s="50">
        <f>SUM(AH75:AJ75)</f>
        <v>3174</v>
      </c>
    </row>
    <row r="76" spans="1:38" ht="21.3" customHeight="1" thickBot="1">
      <c r="A76" s="170" t="s">
        <v>290</v>
      </c>
      <c r="D76" s="150">
        <f>D55+D72+D66+D74+D75</f>
        <v>8611242</v>
      </c>
      <c r="E76" s="147"/>
      <c r="F76" s="150">
        <f>F55+F72+F66+F74+F75</f>
        <v>57298909</v>
      </c>
      <c r="G76" s="147"/>
      <c r="H76" s="150">
        <f>H55+H72+H66+H74+H75</f>
        <v>3548471</v>
      </c>
      <c r="I76" s="147"/>
      <c r="J76" s="150">
        <f>J55+J72+J66+J74+J75</f>
        <v>4486317</v>
      </c>
      <c r="K76" s="147"/>
      <c r="L76" s="150">
        <f>L55+L72+L66+L74+L75</f>
        <v>-9917</v>
      </c>
      <c r="M76" s="147"/>
      <c r="N76" s="150">
        <f>N55+N72+N66+N74+N75</f>
        <v>929166</v>
      </c>
      <c r="O76" s="147"/>
      <c r="P76" s="150">
        <f>P55+P72+P66+P74+P75</f>
        <v>132440498</v>
      </c>
      <c r="Q76" s="147"/>
      <c r="R76" s="150">
        <f>R55+R72+R66+R74+R75</f>
        <v>-10332356</v>
      </c>
      <c r="S76" s="147"/>
      <c r="T76" s="150">
        <f>T55+T72+T66+T74+T75</f>
        <v>35666227</v>
      </c>
      <c r="U76" s="147"/>
      <c r="V76" s="150">
        <f>V55+V72+V66+V74+V75</f>
        <v>2017411</v>
      </c>
      <c r="W76" s="147"/>
      <c r="X76" s="150">
        <f>X55+X72+X66+X74+X75</f>
        <v>3548562</v>
      </c>
      <c r="Y76" s="147"/>
      <c r="Z76" s="150">
        <f>Z55+Z72+Z66+Z74+Z75</f>
        <v>-1191134</v>
      </c>
      <c r="AA76" s="147"/>
      <c r="AB76" s="150">
        <f>AB55+AB72+AB66+AB74+AB75</f>
        <v>40041066</v>
      </c>
      <c r="AC76" s="147"/>
      <c r="AD76" s="150">
        <f>AD55+AD72+AD66+AD74+AD75</f>
        <v>237013396</v>
      </c>
      <c r="AE76" s="147"/>
      <c r="AF76" s="150">
        <f>AF55+AF72+AF66+AF74+AF75</f>
        <v>15000000</v>
      </c>
      <c r="AG76" s="147"/>
      <c r="AH76" s="150">
        <f>AH55+AH72+AH66+AH74+AH75</f>
        <v>252013396</v>
      </c>
      <c r="AI76" s="147"/>
      <c r="AJ76" s="150">
        <f>AJ55+AJ72+AJ66+AJ74+AJ75</f>
        <v>44734556</v>
      </c>
      <c r="AK76" s="147"/>
      <c r="AL76" s="150">
        <f>AL55+AL72+AL66+AL74+AL75</f>
        <v>296747952</v>
      </c>
    </row>
    <row r="77" spans="1:38" ht="21.3" customHeight="1" thickTop="1">
      <c r="I77" s="126"/>
    </row>
  </sheetData>
  <mergeCells count="4">
    <mergeCell ref="T44:AB44"/>
    <mergeCell ref="T5:AB5"/>
    <mergeCell ref="D4:AL4"/>
    <mergeCell ref="D43:AL43"/>
  </mergeCells>
  <pageMargins left="0.77" right="0.8" top="0.48" bottom="0.5" header="0.5" footer="0.5"/>
  <pageSetup paperSize="9" scale="43" firstPageNumber="15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EF82-6710-48D9-9F12-91CC2F834AFA}">
  <dimension ref="A1:AB58"/>
  <sheetViews>
    <sheetView view="pageBreakPreview" zoomScale="43" zoomScaleNormal="50" zoomScaleSheetLayoutView="25" workbookViewId="0">
      <selection activeCell="AB57" sqref="AB57"/>
    </sheetView>
  </sheetViews>
  <sheetFormatPr defaultColWidth="9.125" defaultRowHeight="21.6"/>
  <cols>
    <col min="1" max="1" width="61.75" style="106" customWidth="1"/>
    <col min="2" max="2" width="10" style="106" customWidth="1"/>
    <col min="3" max="3" width="2.75" style="106" customWidth="1"/>
    <col min="4" max="4" width="18.625" style="106" customWidth="1"/>
    <col min="5" max="5" width="2.125" style="106" customWidth="1"/>
    <col min="6" max="6" width="18.625" style="106" customWidth="1"/>
    <col min="7" max="7" width="2.125" style="106" customWidth="1"/>
    <col min="8" max="8" width="18.625" style="106" customWidth="1"/>
    <col min="9" max="9" width="2.125" style="106" customWidth="1"/>
    <col min="10" max="10" width="18.625" style="106" customWidth="1"/>
    <col min="11" max="11" width="2.125" style="106" customWidth="1"/>
    <col min="12" max="12" width="18.625" style="106" customWidth="1"/>
    <col min="13" max="13" width="2.125" style="106" customWidth="1"/>
    <col min="14" max="14" width="18.625" style="106" customWidth="1"/>
    <col min="15" max="15" width="2.125" style="106" customWidth="1"/>
    <col min="16" max="16" width="18.625" style="106" customWidth="1"/>
    <col min="17" max="17" width="2.125" style="106" customWidth="1"/>
    <col min="18" max="18" width="18.625" style="106" customWidth="1"/>
    <col min="19" max="19" width="2.125" style="106" customWidth="1"/>
    <col min="20" max="20" width="18.375" style="106" customWidth="1"/>
    <col min="21" max="21" width="2.125" style="106" customWidth="1"/>
    <col min="22" max="22" width="18.375" style="106" customWidth="1"/>
    <col min="23" max="23" width="2.125" style="106" customWidth="1"/>
    <col min="24" max="24" width="18.625" style="106" customWidth="1"/>
    <col min="25" max="25" width="2.375" style="106" customWidth="1"/>
    <col min="26" max="26" width="18.625" style="106" customWidth="1"/>
    <col min="27" max="27" width="2.375" style="106" customWidth="1"/>
    <col min="28" max="28" width="18.625" style="106" customWidth="1"/>
    <col min="29" max="16384" width="9.125" style="106"/>
  </cols>
  <sheetData>
    <row r="1" spans="1:28" ht="23.4">
      <c r="A1" s="191" t="s">
        <v>209</v>
      </c>
      <c r="B1" s="191"/>
      <c r="C1" s="191"/>
      <c r="D1" s="181"/>
      <c r="E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S1" s="191"/>
      <c r="T1" s="191"/>
      <c r="U1" s="191"/>
      <c r="V1" s="191"/>
      <c r="W1" s="191"/>
      <c r="Y1" s="191"/>
      <c r="Z1" s="191"/>
      <c r="AA1" s="191"/>
    </row>
    <row r="2" spans="1:28" ht="23.4">
      <c r="A2" s="191" t="s">
        <v>141</v>
      </c>
      <c r="B2" s="191"/>
      <c r="C2" s="191"/>
      <c r="D2" s="181"/>
      <c r="E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S2" s="191"/>
      <c r="T2" s="191"/>
      <c r="U2" s="191"/>
      <c r="V2" s="191"/>
      <c r="W2" s="191"/>
      <c r="Y2" s="191"/>
      <c r="Z2" s="191"/>
      <c r="AA2" s="191"/>
    </row>
    <row r="3" spans="1:28" ht="23.4">
      <c r="A3" s="193"/>
      <c r="B3" s="193"/>
      <c r="C3" s="193"/>
      <c r="D3" s="181"/>
      <c r="E3" s="193"/>
      <c r="F3" s="108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08"/>
      <c r="S3" s="193"/>
      <c r="T3" s="193"/>
      <c r="U3" s="193"/>
      <c r="V3" s="193"/>
      <c r="W3" s="193"/>
      <c r="X3" s="108"/>
      <c r="Y3" s="193"/>
      <c r="Z3" s="193"/>
      <c r="AA3" s="193"/>
      <c r="AB3" s="214" t="s">
        <v>2</v>
      </c>
    </row>
    <row r="4" spans="1:28" ht="22.2">
      <c r="D4" s="234" t="s">
        <v>4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</row>
    <row r="5" spans="1:28" ht="22.2"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241" t="s">
        <v>82</v>
      </c>
      <c r="S5" s="241"/>
      <c r="T5" s="241"/>
      <c r="U5" s="241"/>
      <c r="V5" s="241"/>
      <c r="W5" s="241"/>
      <c r="X5" s="241"/>
      <c r="Y5" s="82"/>
      <c r="Z5" s="82"/>
      <c r="AA5" s="82"/>
      <c r="AB5" s="185"/>
    </row>
    <row r="6" spans="1:28" ht="22.2"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175"/>
      <c r="S6" s="175"/>
      <c r="T6" s="197" t="s">
        <v>147</v>
      </c>
      <c r="U6" s="175"/>
      <c r="V6" s="198" t="s">
        <v>147</v>
      </c>
      <c r="W6" s="175"/>
      <c r="X6" s="175"/>
      <c r="Y6" s="82"/>
      <c r="Z6" s="82"/>
      <c r="AA6" s="82"/>
      <c r="AB6" s="185"/>
    </row>
    <row r="7" spans="1:28" ht="22.2"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175"/>
      <c r="S7" s="175"/>
      <c r="T7" s="197" t="s">
        <v>297</v>
      </c>
      <c r="U7" s="175"/>
      <c r="V7" s="198" t="s">
        <v>144</v>
      </c>
      <c r="W7" s="175"/>
      <c r="X7" s="175"/>
      <c r="Y7" s="82"/>
      <c r="Z7" s="82"/>
      <c r="AA7" s="82"/>
      <c r="AB7" s="185"/>
    </row>
    <row r="8" spans="1:28" ht="22.2">
      <c r="D8" s="82"/>
      <c r="E8" s="82"/>
      <c r="F8" s="82"/>
      <c r="G8" s="82"/>
      <c r="H8" s="82"/>
      <c r="I8" s="82"/>
      <c r="J8" s="175" t="s">
        <v>143</v>
      </c>
      <c r="K8" s="82"/>
      <c r="L8" s="82"/>
      <c r="M8" s="82"/>
      <c r="N8" s="82"/>
      <c r="O8" s="82"/>
      <c r="P8" s="82"/>
      <c r="Q8" s="82"/>
      <c r="R8" s="82"/>
      <c r="S8" s="82"/>
      <c r="T8" s="197" t="s">
        <v>148</v>
      </c>
      <c r="U8" s="82"/>
      <c r="V8" s="198" t="s">
        <v>149</v>
      </c>
      <c r="W8" s="82"/>
      <c r="X8" s="175" t="s">
        <v>83</v>
      </c>
      <c r="Y8" s="82"/>
      <c r="Z8" s="82"/>
      <c r="AA8" s="82"/>
      <c r="AB8" s="185"/>
    </row>
    <row r="9" spans="1:28" ht="22.2">
      <c r="A9" s="197"/>
      <c r="B9" s="197"/>
      <c r="C9" s="197"/>
      <c r="D9" s="197" t="s">
        <v>68</v>
      </c>
      <c r="E9" s="197"/>
      <c r="F9" s="197"/>
      <c r="G9" s="82"/>
      <c r="H9" s="82"/>
      <c r="I9" s="82"/>
      <c r="J9" s="175" t="s">
        <v>210</v>
      </c>
      <c r="K9" s="82"/>
      <c r="L9" s="82"/>
      <c r="M9" s="82"/>
      <c r="N9" s="175" t="s">
        <v>77</v>
      </c>
      <c r="O9" s="175"/>
      <c r="P9" s="175"/>
      <c r="Q9" s="82"/>
      <c r="R9" s="215" t="s">
        <v>214</v>
      </c>
      <c r="S9" s="198"/>
      <c r="T9" s="1" t="s">
        <v>153</v>
      </c>
      <c r="U9" s="198"/>
      <c r="V9" s="198" t="s">
        <v>154</v>
      </c>
      <c r="W9" s="198"/>
      <c r="X9" s="1" t="s">
        <v>156</v>
      </c>
      <c r="Y9" s="197"/>
      <c r="Z9" s="175" t="s">
        <v>157</v>
      </c>
      <c r="AA9" s="197"/>
      <c r="AB9" s="185"/>
    </row>
    <row r="10" spans="1:28">
      <c r="A10" s="197"/>
      <c r="B10" s="197"/>
      <c r="C10" s="197"/>
      <c r="D10" s="197" t="s">
        <v>159</v>
      </c>
      <c r="E10" s="197"/>
      <c r="F10" s="197" t="s">
        <v>160</v>
      </c>
      <c r="G10" s="197"/>
      <c r="H10" s="197"/>
      <c r="I10" s="197"/>
      <c r="J10" s="197" t="s">
        <v>211</v>
      </c>
      <c r="K10" s="197"/>
      <c r="L10" s="197" t="s">
        <v>163</v>
      </c>
      <c r="M10" s="197"/>
      <c r="N10" s="197" t="s">
        <v>164</v>
      </c>
      <c r="O10" s="197"/>
      <c r="P10" s="197" t="s">
        <v>165</v>
      </c>
      <c r="Q10" s="197"/>
      <c r="R10" s="215" t="s">
        <v>215</v>
      </c>
      <c r="S10" s="198"/>
      <c r="T10" s="1" t="s">
        <v>166</v>
      </c>
      <c r="U10" s="198"/>
      <c r="V10" s="198" t="s">
        <v>167</v>
      </c>
      <c r="W10" s="198"/>
      <c r="X10" s="197" t="s">
        <v>169</v>
      </c>
      <c r="Y10" s="197"/>
      <c r="Z10" s="1" t="s">
        <v>170</v>
      </c>
      <c r="AA10" s="197"/>
      <c r="AB10" s="197" t="s">
        <v>158</v>
      </c>
    </row>
    <row r="11" spans="1:28">
      <c r="A11" s="165"/>
      <c r="B11" s="61" t="s">
        <v>6</v>
      </c>
      <c r="C11" s="61"/>
      <c r="D11" s="200" t="s">
        <v>173</v>
      </c>
      <c r="E11" s="165"/>
      <c r="F11" s="200" t="s">
        <v>212</v>
      </c>
      <c r="G11" s="165"/>
      <c r="H11" s="201" t="s">
        <v>175</v>
      </c>
      <c r="I11" s="199"/>
      <c r="J11" s="200" t="s">
        <v>213</v>
      </c>
      <c r="K11" s="165"/>
      <c r="L11" s="200" t="s">
        <v>178</v>
      </c>
      <c r="M11" s="165"/>
      <c r="N11" s="200" t="s">
        <v>179</v>
      </c>
      <c r="O11" s="216"/>
      <c r="P11" s="200" t="s">
        <v>180</v>
      </c>
      <c r="Q11" s="165"/>
      <c r="R11" s="217" t="s">
        <v>216</v>
      </c>
      <c r="S11" s="198"/>
      <c r="T11" s="200" t="s">
        <v>181</v>
      </c>
      <c r="U11" s="198"/>
      <c r="V11" s="202" t="s">
        <v>182</v>
      </c>
      <c r="W11" s="198"/>
      <c r="X11" s="200" t="s">
        <v>67</v>
      </c>
      <c r="Y11" s="165"/>
      <c r="Z11" s="200" t="s">
        <v>184</v>
      </c>
      <c r="AA11" s="165"/>
      <c r="AB11" s="200" t="s">
        <v>171</v>
      </c>
    </row>
    <row r="13" spans="1:28" ht="22.2">
      <c r="A13" s="170" t="s">
        <v>204</v>
      </c>
      <c r="B13" s="127"/>
      <c r="C13" s="12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 ht="22.2">
      <c r="A14" s="127" t="s">
        <v>309</v>
      </c>
      <c r="B14" s="170"/>
      <c r="C14" s="170"/>
      <c r="D14" s="53">
        <v>8611242</v>
      </c>
      <c r="E14" s="13"/>
      <c r="F14" s="53">
        <v>56408882</v>
      </c>
      <c r="G14" s="13"/>
      <c r="H14" s="53">
        <v>3470021</v>
      </c>
      <c r="I14" s="13"/>
      <c r="J14" s="53">
        <v>490423</v>
      </c>
      <c r="K14" s="13"/>
      <c r="L14" s="53">
        <v>929166</v>
      </c>
      <c r="M14" s="13"/>
      <c r="N14" s="53">
        <v>54224986</v>
      </c>
      <c r="O14" s="53"/>
      <c r="P14" s="53">
        <v>-6088210</v>
      </c>
      <c r="Q14" s="13"/>
      <c r="R14" s="53">
        <v>5091507</v>
      </c>
      <c r="S14" s="13"/>
      <c r="T14" s="53">
        <v>-91992</v>
      </c>
      <c r="U14" s="13"/>
      <c r="V14" s="53">
        <v>410167</v>
      </c>
      <c r="W14" s="13"/>
      <c r="X14" s="53">
        <f>R14+V14+T14</f>
        <v>5409682</v>
      </c>
      <c r="Y14" s="53"/>
      <c r="Z14" s="53">
        <v>15000000</v>
      </c>
      <c r="AA14" s="13"/>
      <c r="AB14" s="8">
        <f>SUM(D14:P14,X14:Z14)</f>
        <v>138456192</v>
      </c>
    </row>
    <row r="15" spans="1:28" ht="22.2">
      <c r="A15" s="218" t="s">
        <v>310</v>
      </c>
      <c r="B15" s="61">
        <v>2</v>
      </c>
      <c r="C15" s="170"/>
      <c r="D15" s="48">
        <v>0</v>
      </c>
      <c r="E15" s="145"/>
      <c r="F15" s="48">
        <v>0</v>
      </c>
      <c r="G15" s="145"/>
      <c r="H15" s="48">
        <v>0</v>
      </c>
      <c r="I15" s="145"/>
      <c r="J15" s="48">
        <v>0</v>
      </c>
      <c r="K15" s="145"/>
      <c r="L15" s="48">
        <v>0</v>
      </c>
      <c r="M15" s="145"/>
      <c r="N15" s="110">
        <v>933337</v>
      </c>
      <c r="O15" s="48"/>
      <c r="P15" s="48">
        <v>0</v>
      </c>
      <c r="Q15" s="145"/>
      <c r="R15" s="48">
        <v>0</v>
      </c>
      <c r="S15" s="145"/>
      <c r="T15" s="48">
        <v>0</v>
      </c>
      <c r="U15" s="145"/>
      <c r="V15" s="48">
        <v>0</v>
      </c>
      <c r="W15" s="145"/>
      <c r="X15" s="48">
        <f>R15+V15+T15</f>
        <v>0</v>
      </c>
      <c r="Y15" s="48"/>
      <c r="Z15" s="48">
        <v>0</v>
      </c>
      <c r="AA15" s="145"/>
      <c r="AB15" s="110">
        <f>SUM(D15:P15,X15:Z15)</f>
        <v>933337</v>
      </c>
    </row>
    <row r="16" spans="1:28" ht="22.2">
      <c r="A16" s="127" t="s">
        <v>205</v>
      </c>
      <c r="B16" s="127"/>
      <c r="C16" s="127"/>
      <c r="D16" s="57">
        <f>SUM(D14:D15)</f>
        <v>8611242</v>
      </c>
      <c r="E16" s="13"/>
      <c r="F16" s="57">
        <f>SUM(F14:F15)</f>
        <v>56408882</v>
      </c>
      <c r="G16" s="13"/>
      <c r="H16" s="57">
        <f>SUM(H14:H15)</f>
        <v>3470021</v>
      </c>
      <c r="I16" s="13"/>
      <c r="J16" s="57">
        <f>SUM(J14:J15)</f>
        <v>490423</v>
      </c>
      <c r="K16" s="13"/>
      <c r="L16" s="57">
        <f>SUM(L14:L15)</f>
        <v>929166</v>
      </c>
      <c r="M16" s="13"/>
      <c r="N16" s="57">
        <f>SUM(N14:N15)</f>
        <v>55158323</v>
      </c>
      <c r="O16" s="53"/>
      <c r="P16" s="57">
        <f>SUM(P14:P15)</f>
        <v>-6088210</v>
      </c>
      <c r="Q16" s="13"/>
      <c r="R16" s="57">
        <f>SUM(R14:R15)</f>
        <v>5091507</v>
      </c>
      <c r="S16" s="13"/>
      <c r="T16" s="57">
        <f>SUM(T14:T15)</f>
        <v>-91992</v>
      </c>
      <c r="U16" s="13"/>
      <c r="V16" s="57">
        <f>SUM(V14:V15)</f>
        <v>410167</v>
      </c>
      <c r="W16" s="13"/>
      <c r="X16" s="57">
        <f>SUM(X14:X15)</f>
        <v>5409682</v>
      </c>
      <c r="Y16" s="53"/>
      <c r="Z16" s="57">
        <f>SUM(Z14:Z15)</f>
        <v>15000000</v>
      </c>
      <c r="AA16" s="13"/>
      <c r="AB16" s="57">
        <f>SUM(AB14:AB15)</f>
        <v>139389529</v>
      </c>
    </row>
    <row r="17" spans="1:28" ht="22.2">
      <c r="A17" s="127" t="s">
        <v>187</v>
      </c>
      <c r="B17" s="127"/>
      <c r="C17" s="127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</row>
    <row r="18" spans="1:28" ht="22.2">
      <c r="A18" s="207" t="s">
        <v>188</v>
      </c>
      <c r="B18" s="127"/>
      <c r="C18" s="127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</row>
    <row r="19" spans="1:28">
      <c r="A19" s="171" t="s">
        <v>189</v>
      </c>
      <c r="B19" s="2">
        <v>11</v>
      </c>
      <c r="C19" s="2"/>
      <c r="D19" s="50">
        <v>0</v>
      </c>
      <c r="E19" s="173"/>
      <c r="F19" s="50">
        <v>0</v>
      </c>
      <c r="G19" s="173"/>
      <c r="H19" s="50">
        <v>0</v>
      </c>
      <c r="I19" s="49"/>
      <c r="J19" s="50">
        <v>0</v>
      </c>
      <c r="K19" s="173"/>
      <c r="L19" s="50">
        <v>0</v>
      </c>
      <c r="M19" s="49"/>
      <c r="N19" s="50">
        <v>-5048141</v>
      </c>
      <c r="O19" s="48"/>
      <c r="P19" s="50">
        <v>0</v>
      </c>
      <c r="Q19" s="173"/>
      <c r="R19" s="50">
        <v>0</v>
      </c>
      <c r="S19" s="173"/>
      <c r="T19" s="50">
        <v>0</v>
      </c>
      <c r="U19" s="173"/>
      <c r="V19" s="50">
        <v>0</v>
      </c>
      <c r="W19" s="173"/>
      <c r="X19" s="50">
        <f t="shared" ref="X19" si="0">SUM(R19,T19,V19)</f>
        <v>0</v>
      </c>
      <c r="Y19" s="173"/>
      <c r="Z19" s="50">
        <v>0</v>
      </c>
      <c r="AA19" s="49"/>
      <c r="AB19" s="220">
        <f>SUM(D19:N19,X19:Z19)</f>
        <v>-5048141</v>
      </c>
    </row>
    <row r="20" spans="1:28" ht="22.2">
      <c r="A20" s="221" t="s">
        <v>190</v>
      </c>
      <c r="B20" s="127"/>
      <c r="C20" s="127"/>
      <c r="D20" s="52">
        <f>SUM(D19)</f>
        <v>0</v>
      </c>
      <c r="E20" s="13"/>
      <c r="F20" s="52">
        <f>SUM(F19)</f>
        <v>0</v>
      </c>
      <c r="G20" s="13"/>
      <c r="H20" s="52">
        <f>SUM(H19)</f>
        <v>0</v>
      </c>
      <c r="I20" s="13"/>
      <c r="J20" s="52">
        <f>SUM(J19)</f>
        <v>0</v>
      </c>
      <c r="K20" s="13"/>
      <c r="L20" s="52">
        <f>SUM(L19)</f>
        <v>0</v>
      </c>
      <c r="M20" s="13"/>
      <c r="N20" s="52">
        <f>SUM(N19)</f>
        <v>-5048141</v>
      </c>
      <c r="O20" s="53"/>
      <c r="P20" s="52">
        <f>SUM(P19)</f>
        <v>0</v>
      </c>
      <c r="Q20" s="13"/>
      <c r="R20" s="52">
        <f>SUM(R19)</f>
        <v>0</v>
      </c>
      <c r="S20" s="13"/>
      <c r="T20" s="52">
        <f>SUM(T19)</f>
        <v>0</v>
      </c>
      <c r="U20" s="13"/>
      <c r="V20" s="52">
        <f>SUM(V19)</f>
        <v>0</v>
      </c>
      <c r="W20" s="13"/>
      <c r="X20" s="52">
        <f>SUM(X19)</f>
        <v>0</v>
      </c>
      <c r="Y20" s="13"/>
      <c r="Z20" s="52">
        <f>SUM(Z19)</f>
        <v>0</v>
      </c>
      <c r="AA20" s="13"/>
      <c r="AB20" s="52">
        <f>SUM(AB19)</f>
        <v>-5048141</v>
      </c>
    </row>
    <row r="21" spans="1:28" ht="22.2">
      <c r="A21" s="127" t="s">
        <v>198</v>
      </c>
      <c r="B21" s="127"/>
      <c r="C21" s="127"/>
      <c r="D21" s="52">
        <f>SUM(D20:D20)</f>
        <v>0</v>
      </c>
      <c r="E21" s="13"/>
      <c r="F21" s="52">
        <f>SUM(F20:F20)</f>
        <v>0</v>
      </c>
      <c r="G21" s="13"/>
      <c r="H21" s="52">
        <f>SUM(H20:H20)</f>
        <v>0</v>
      </c>
      <c r="I21" s="13"/>
      <c r="J21" s="52">
        <f>SUM(J20:J20)</f>
        <v>0</v>
      </c>
      <c r="K21" s="13"/>
      <c r="L21" s="52">
        <f>SUM(L20:L20)</f>
        <v>0</v>
      </c>
      <c r="M21" s="13"/>
      <c r="N21" s="52">
        <f>SUM(N20:N20)</f>
        <v>-5048141</v>
      </c>
      <c r="O21" s="53"/>
      <c r="P21" s="52">
        <f>SUM(P20:P20)</f>
        <v>0</v>
      </c>
      <c r="Q21" s="13"/>
      <c r="R21" s="52">
        <f>SUM(R20:R20)</f>
        <v>0</v>
      </c>
      <c r="S21" s="13"/>
      <c r="T21" s="52">
        <f>SUM(T20:T20)</f>
        <v>0</v>
      </c>
      <c r="U21" s="13"/>
      <c r="V21" s="52">
        <f>SUM(V20:V20)</f>
        <v>0</v>
      </c>
      <c r="W21" s="13"/>
      <c r="X21" s="52">
        <f>SUM(X20:X20)</f>
        <v>0</v>
      </c>
      <c r="Y21" s="13"/>
      <c r="Z21" s="52">
        <f>SUM(Z20:Z20)</f>
        <v>0</v>
      </c>
      <c r="AA21" s="13"/>
      <c r="AB21" s="52">
        <f>SUM(AB20:AB20)</f>
        <v>-5048141</v>
      </c>
    </row>
    <row r="22" spans="1:28" ht="22.2">
      <c r="A22" s="127" t="s">
        <v>199</v>
      </c>
      <c r="B22" s="127"/>
      <c r="C22" s="127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51"/>
      <c r="T22" s="51"/>
      <c r="U22" s="51"/>
      <c r="V22" s="51"/>
      <c r="W22" s="51"/>
      <c r="X22" s="13"/>
      <c r="Y22" s="13"/>
      <c r="Z22" s="13"/>
      <c r="AA22" s="13"/>
      <c r="AB22" s="13"/>
    </row>
    <row r="23" spans="1:28">
      <c r="A23" s="209" t="s">
        <v>200</v>
      </c>
      <c r="B23" s="209"/>
      <c r="C23" s="209"/>
      <c r="D23" s="110">
        <v>0</v>
      </c>
      <c r="E23" s="145"/>
      <c r="F23" s="110">
        <v>0</v>
      </c>
      <c r="G23" s="145"/>
      <c r="H23" s="110">
        <v>0</v>
      </c>
      <c r="I23" s="79"/>
      <c r="J23" s="110">
        <v>0</v>
      </c>
      <c r="K23" s="145"/>
      <c r="L23" s="110">
        <v>0</v>
      </c>
      <c r="M23" s="79"/>
      <c r="N23" s="110">
        <v>4298024</v>
      </c>
      <c r="O23" s="110"/>
      <c r="P23" s="110">
        <v>0</v>
      </c>
      <c r="Q23" s="145"/>
      <c r="R23" s="110">
        <v>0</v>
      </c>
      <c r="S23" s="79"/>
      <c r="T23" s="110">
        <v>0</v>
      </c>
      <c r="U23" s="79"/>
      <c r="V23" s="110">
        <v>0</v>
      </c>
      <c r="W23" s="79"/>
      <c r="X23" s="110">
        <f>SUM(R23,T23,V23)</f>
        <v>0</v>
      </c>
      <c r="Y23" s="145"/>
      <c r="Z23" s="110">
        <v>0</v>
      </c>
      <c r="AA23" s="145"/>
      <c r="AB23" s="110">
        <f>SUM(D23:P23,X23:Z23)</f>
        <v>4298024</v>
      </c>
    </row>
    <row r="24" spans="1:28">
      <c r="A24" s="209" t="s">
        <v>201</v>
      </c>
      <c r="B24" s="209"/>
      <c r="C24" s="209"/>
      <c r="D24" s="50">
        <v>0</v>
      </c>
      <c r="E24" s="145"/>
      <c r="F24" s="50">
        <v>0</v>
      </c>
      <c r="G24" s="145"/>
      <c r="H24" s="50">
        <v>0</v>
      </c>
      <c r="I24" s="79"/>
      <c r="J24" s="50">
        <v>0</v>
      </c>
      <c r="K24" s="145"/>
      <c r="L24" s="50">
        <v>0</v>
      </c>
      <c r="M24" s="79"/>
      <c r="N24" s="50">
        <v>0</v>
      </c>
      <c r="O24" s="48"/>
      <c r="P24" s="50">
        <v>0</v>
      </c>
      <c r="Q24" s="145"/>
      <c r="R24" s="50">
        <v>0</v>
      </c>
      <c r="S24" s="79"/>
      <c r="T24" s="222">
        <v>12536</v>
      </c>
      <c r="U24" s="79"/>
      <c r="V24" s="50">
        <v>20000</v>
      </c>
      <c r="W24" s="79"/>
      <c r="X24" s="50">
        <f>SUM(R24,T24,V24)</f>
        <v>32536</v>
      </c>
      <c r="Y24" s="145"/>
      <c r="Z24" s="50">
        <v>0</v>
      </c>
      <c r="AA24" s="145"/>
      <c r="AB24" s="50">
        <f>SUM(D24:P24,X24:Z24)</f>
        <v>32536</v>
      </c>
    </row>
    <row r="25" spans="1:28" ht="22.2">
      <c r="A25" s="211" t="s">
        <v>203</v>
      </c>
      <c r="B25" s="127"/>
      <c r="C25" s="127"/>
      <c r="D25" s="52">
        <f>SUM(D23:D24)</f>
        <v>0</v>
      </c>
      <c r="E25" s="13"/>
      <c r="F25" s="52">
        <f>SUM(F23:F24)</f>
        <v>0</v>
      </c>
      <c r="G25" s="13"/>
      <c r="H25" s="52">
        <f>SUM(H23:H24)</f>
        <v>0</v>
      </c>
      <c r="I25" s="13"/>
      <c r="J25" s="52">
        <f>SUM(J23:J24)</f>
        <v>0</v>
      </c>
      <c r="K25" s="13"/>
      <c r="L25" s="52">
        <f>SUM(L23:L24)</f>
        <v>0</v>
      </c>
      <c r="M25" s="13"/>
      <c r="N25" s="52">
        <f>SUM(N23:N24)</f>
        <v>4298024</v>
      </c>
      <c r="O25" s="53"/>
      <c r="P25" s="52">
        <f>SUM(P23:P24)</f>
        <v>0</v>
      </c>
      <c r="Q25" s="13"/>
      <c r="R25" s="52">
        <f>SUM(R23:R24)</f>
        <v>0</v>
      </c>
      <c r="S25" s="13"/>
      <c r="T25" s="52">
        <f>SUM(T23:T24)</f>
        <v>12536</v>
      </c>
      <c r="U25" s="13"/>
      <c r="V25" s="52">
        <f>SUM(V23:V24)</f>
        <v>20000</v>
      </c>
      <c r="W25" s="13"/>
      <c r="X25" s="52">
        <f>SUM(X23:X24)</f>
        <v>32536</v>
      </c>
      <c r="Y25" s="13"/>
      <c r="Z25" s="52">
        <f>SUM(Z23:Z24)</f>
        <v>0</v>
      </c>
      <c r="AA25" s="13"/>
      <c r="AB25" s="52">
        <f>SUM(AB23:AB24)</f>
        <v>4330560</v>
      </c>
    </row>
    <row r="26" spans="1:28" ht="22.2">
      <c r="A26" s="209" t="s">
        <v>299</v>
      </c>
      <c r="B26" s="2"/>
      <c r="C26" s="2"/>
      <c r="D26" s="48">
        <v>0</v>
      </c>
      <c r="E26" s="13"/>
      <c r="F26" s="48">
        <v>0</v>
      </c>
      <c r="G26" s="13"/>
      <c r="H26" s="48">
        <v>0</v>
      </c>
      <c r="I26" s="13"/>
      <c r="J26" s="48">
        <v>0</v>
      </c>
      <c r="K26" s="13"/>
      <c r="L26" s="48">
        <v>0</v>
      </c>
      <c r="M26" s="13"/>
      <c r="N26" s="48">
        <v>-372578</v>
      </c>
      <c r="O26" s="48"/>
      <c r="P26" s="48">
        <v>0</v>
      </c>
      <c r="Q26" s="13"/>
      <c r="R26" s="48">
        <v>0</v>
      </c>
      <c r="S26" s="13"/>
      <c r="T26" s="48">
        <v>0</v>
      </c>
      <c r="U26" s="13"/>
      <c r="V26" s="48">
        <v>0</v>
      </c>
      <c r="W26" s="13"/>
      <c r="X26" s="48">
        <f>SUM(R26,T26,V26,)</f>
        <v>0</v>
      </c>
      <c r="Y26" s="103"/>
      <c r="Z26" s="48">
        <v>0</v>
      </c>
      <c r="AA26" s="13"/>
      <c r="AB26" s="48">
        <f>SUM(D26:P26,X26:Z26)</f>
        <v>-372578</v>
      </c>
    </row>
    <row r="27" spans="1:28" ht="22.2">
      <c r="A27" s="209" t="s">
        <v>207</v>
      </c>
      <c r="B27" s="2"/>
      <c r="C27" s="2"/>
      <c r="D27" s="50">
        <v>0</v>
      </c>
      <c r="E27" s="146"/>
      <c r="F27" s="50">
        <v>0</v>
      </c>
      <c r="G27" s="146"/>
      <c r="H27" s="50">
        <v>0</v>
      </c>
      <c r="I27" s="146"/>
      <c r="J27" s="50">
        <v>0</v>
      </c>
      <c r="K27" s="146"/>
      <c r="L27" s="50">
        <v>0</v>
      </c>
      <c r="M27" s="146"/>
      <c r="N27" s="50">
        <v>3591</v>
      </c>
      <c r="O27" s="48"/>
      <c r="P27" s="50">
        <v>0</v>
      </c>
      <c r="Q27" s="146"/>
      <c r="R27" s="50">
        <v>-3591</v>
      </c>
      <c r="S27" s="146"/>
      <c r="T27" s="50">
        <v>0</v>
      </c>
      <c r="U27" s="146"/>
      <c r="V27" s="50">
        <v>0</v>
      </c>
      <c r="W27" s="146"/>
      <c r="X27" s="50">
        <f>SUM(R27,T27,V27)</f>
        <v>-3591</v>
      </c>
      <c r="Y27" s="53"/>
      <c r="Z27" s="50">
        <v>0</v>
      </c>
      <c r="AA27" s="146"/>
      <c r="AB27" s="50">
        <f>SUM(D27:P27,X27:Z27)</f>
        <v>0</v>
      </c>
    </row>
    <row r="28" spans="1:28" ht="22.8" thickBot="1">
      <c r="A28" s="127" t="s">
        <v>208</v>
      </c>
      <c r="B28" s="127"/>
      <c r="C28" s="127"/>
      <c r="D28" s="223">
        <f>D21+D25+D16+D26+D27</f>
        <v>8611242</v>
      </c>
      <c r="E28" s="53"/>
      <c r="F28" s="223">
        <f>F21+F25+F16+F26+F27</f>
        <v>56408882</v>
      </c>
      <c r="G28" s="53"/>
      <c r="H28" s="223">
        <f>H21+H25+H16+H26+H27</f>
        <v>3470021</v>
      </c>
      <c r="I28" s="53"/>
      <c r="J28" s="223">
        <f>J21+J25+J16+J26+J27</f>
        <v>490423</v>
      </c>
      <c r="K28" s="53"/>
      <c r="L28" s="223">
        <f>L21+L25+L16+L26+L27</f>
        <v>929166</v>
      </c>
      <c r="M28" s="53"/>
      <c r="N28" s="223">
        <f>N21+N25+N16+N26+N27</f>
        <v>54039219</v>
      </c>
      <c r="O28" s="53"/>
      <c r="P28" s="223">
        <f>P21+P25+P16+P26+P27</f>
        <v>-6088210</v>
      </c>
      <c r="Q28" s="53"/>
      <c r="R28" s="223">
        <f>R21+R25+R16+R26+R27</f>
        <v>5087916</v>
      </c>
      <c r="S28" s="53"/>
      <c r="T28" s="223">
        <f>T21+T25+T16+T26+T27</f>
        <v>-79456</v>
      </c>
      <c r="U28" s="53"/>
      <c r="V28" s="223">
        <f>V21+V25+V16+V26+V27</f>
        <v>430167</v>
      </c>
      <c r="W28" s="53"/>
      <c r="X28" s="223">
        <f>X21+X25+X16+X26+X27</f>
        <v>5438627</v>
      </c>
      <c r="Y28" s="53"/>
      <c r="Z28" s="223">
        <f>Z21+Z25+Z16+Z26+Z27</f>
        <v>15000000</v>
      </c>
      <c r="AA28" s="53"/>
      <c r="AB28" s="223">
        <f>AB21+AB25+AB16+AB26+AB27</f>
        <v>138299370</v>
      </c>
    </row>
    <row r="29" spans="1:28" ht="22.2" thickTop="1"/>
    <row r="30" spans="1:28" ht="23.4">
      <c r="A30" s="191" t="s">
        <v>209</v>
      </c>
      <c r="B30" s="191"/>
      <c r="C30" s="191"/>
      <c r="D30" s="181"/>
      <c r="E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S30" s="191"/>
      <c r="T30" s="191"/>
      <c r="U30" s="191"/>
      <c r="V30" s="191"/>
      <c r="W30" s="191"/>
      <c r="Y30" s="191"/>
      <c r="Z30" s="191"/>
      <c r="AA30" s="191"/>
    </row>
    <row r="31" spans="1:28" ht="23.4">
      <c r="A31" s="191" t="s">
        <v>141</v>
      </c>
      <c r="B31" s="191"/>
      <c r="C31" s="191"/>
      <c r="D31" s="181"/>
      <c r="E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S31" s="191"/>
      <c r="T31" s="191"/>
      <c r="U31" s="191"/>
      <c r="V31" s="191"/>
      <c r="W31" s="191"/>
      <c r="Y31" s="191"/>
      <c r="Z31" s="191"/>
      <c r="AA31" s="191"/>
    </row>
    <row r="32" spans="1:28" ht="23.4">
      <c r="A32" s="193"/>
      <c r="B32" s="193"/>
      <c r="C32" s="193"/>
      <c r="D32" s="181"/>
      <c r="E32" s="193"/>
      <c r="F32" s="108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08"/>
      <c r="S32" s="193"/>
      <c r="T32" s="193"/>
      <c r="U32" s="193"/>
      <c r="V32" s="193"/>
      <c r="W32" s="193"/>
      <c r="X32" s="108"/>
      <c r="Y32" s="193"/>
      <c r="Z32" s="193"/>
      <c r="AA32" s="193"/>
      <c r="AB32" s="214" t="s">
        <v>2</v>
      </c>
    </row>
    <row r="33" spans="1:28" ht="22.2">
      <c r="D33" s="234" t="s">
        <v>4</v>
      </c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</row>
    <row r="34" spans="1:28" ht="22.2"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241" t="s">
        <v>82</v>
      </c>
      <c r="S34" s="241"/>
      <c r="T34" s="241"/>
      <c r="U34" s="241"/>
      <c r="V34" s="241"/>
      <c r="W34" s="241"/>
      <c r="X34" s="241"/>
      <c r="Y34" s="82"/>
      <c r="Z34" s="82"/>
      <c r="AA34" s="82"/>
      <c r="AB34" s="185"/>
    </row>
    <row r="35" spans="1:28" ht="22.2"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175"/>
      <c r="S35" s="175"/>
      <c r="T35" s="197" t="s">
        <v>147</v>
      </c>
      <c r="U35" s="175"/>
      <c r="V35" s="215" t="s">
        <v>296</v>
      </c>
      <c r="W35" s="175"/>
      <c r="X35" s="175"/>
      <c r="Y35" s="82"/>
      <c r="Z35" s="82"/>
      <c r="AA35" s="82"/>
      <c r="AB35" s="185"/>
    </row>
    <row r="36" spans="1:28" ht="22.2"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175"/>
      <c r="S36" s="175"/>
      <c r="T36" s="197" t="s">
        <v>297</v>
      </c>
      <c r="U36" s="175"/>
      <c r="V36" s="198" t="s">
        <v>144</v>
      </c>
      <c r="W36" s="175"/>
      <c r="X36" s="175"/>
      <c r="Y36" s="82"/>
      <c r="Z36" s="82"/>
      <c r="AA36" s="82"/>
      <c r="AB36" s="185"/>
    </row>
    <row r="37" spans="1:28" ht="22.2">
      <c r="D37" s="82"/>
      <c r="E37" s="82"/>
      <c r="F37" s="82"/>
      <c r="G37" s="82"/>
      <c r="H37" s="82"/>
      <c r="I37" s="82"/>
      <c r="J37" s="175" t="s">
        <v>143</v>
      </c>
      <c r="K37" s="82"/>
      <c r="L37" s="82"/>
      <c r="M37" s="82"/>
      <c r="N37" s="82"/>
      <c r="O37" s="82"/>
      <c r="P37" s="82"/>
      <c r="Q37" s="82"/>
      <c r="R37" s="82"/>
      <c r="S37" s="82"/>
      <c r="T37" s="197" t="s">
        <v>148</v>
      </c>
      <c r="U37" s="82"/>
      <c r="V37" s="198" t="s">
        <v>149</v>
      </c>
      <c r="W37" s="82"/>
      <c r="X37" s="175" t="s">
        <v>83</v>
      </c>
      <c r="Y37" s="82"/>
      <c r="Z37" s="82"/>
      <c r="AA37" s="82"/>
      <c r="AB37" s="185"/>
    </row>
    <row r="38" spans="1:28" ht="22.2">
      <c r="A38" s="197"/>
      <c r="B38" s="197"/>
      <c r="C38" s="197"/>
      <c r="D38" s="197" t="s">
        <v>68</v>
      </c>
      <c r="E38" s="197"/>
      <c r="F38" s="197"/>
      <c r="G38" s="82"/>
      <c r="H38" s="82"/>
      <c r="I38" s="82"/>
      <c r="J38" s="175" t="s">
        <v>210</v>
      </c>
      <c r="K38" s="82"/>
      <c r="L38" s="82"/>
      <c r="M38" s="82"/>
      <c r="N38" s="175" t="s">
        <v>77</v>
      </c>
      <c r="O38" s="175"/>
      <c r="P38" s="175"/>
      <c r="Q38" s="82"/>
      <c r="R38" s="215" t="s">
        <v>147</v>
      </c>
      <c r="S38" s="198"/>
      <c r="T38" s="1" t="s">
        <v>153</v>
      </c>
      <c r="U38" s="198"/>
      <c r="V38" s="198" t="s">
        <v>154</v>
      </c>
      <c r="W38" s="198"/>
      <c r="X38" s="1" t="s">
        <v>156</v>
      </c>
      <c r="Y38" s="197"/>
      <c r="Z38" s="175" t="s">
        <v>157</v>
      </c>
      <c r="AA38" s="197"/>
      <c r="AB38" s="185"/>
    </row>
    <row r="39" spans="1:28">
      <c r="A39" s="197"/>
      <c r="B39" s="197"/>
      <c r="C39" s="197"/>
      <c r="D39" s="197" t="s">
        <v>159</v>
      </c>
      <c r="E39" s="197"/>
      <c r="F39" s="197" t="s">
        <v>160</v>
      </c>
      <c r="G39" s="197"/>
      <c r="H39" s="197"/>
      <c r="I39" s="197"/>
      <c r="J39" s="197" t="s">
        <v>211</v>
      </c>
      <c r="K39" s="197"/>
      <c r="L39" s="197" t="s">
        <v>163</v>
      </c>
      <c r="M39" s="197"/>
      <c r="N39" s="197" t="s">
        <v>164</v>
      </c>
      <c r="O39" s="197"/>
      <c r="P39" s="197" t="s">
        <v>165</v>
      </c>
      <c r="Q39" s="197"/>
      <c r="R39" s="215" t="s">
        <v>215</v>
      </c>
      <c r="S39" s="198"/>
      <c r="T39" s="1" t="s">
        <v>166</v>
      </c>
      <c r="U39" s="198"/>
      <c r="V39" s="198" t="s">
        <v>167</v>
      </c>
      <c r="W39" s="198"/>
      <c r="X39" s="197" t="s">
        <v>169</v>
      </c>
      <c r="Y39" s="197"/>
      <c r="Z39" s="1" t="s">
        <v>170</v>
      </c>
      <c r="AA39" s="197"/>
      <c r="AB39" s="197" t="s">
        <v>158</v>
      </c>
    </row>
    <row r="40" spans="1:28">
      <c r="A40" s="165"/>
      <c r="B40" s="61" t="s">
        <v>6</v>
      </c>
      <c r="C40" s="61"/>
      <c r="D40" s="200" t="s">
        <v>173</v>
      </c>
      <c r="E40" s="165"/>
      <c r="F40" s="200" t="s">
        <v>212</v>
      </c>
      <c r="G40" s="165"/>
      <c r="H40" s="201" t="s">
        <v>175</v>
      </c>
      <c r="I40" s="199"/>
      <c r="J40" s="200" t="s">
        <v>213</v>
      </c>
      <c r="K40" s="165"/>
      <c r="L40" s="200" t="s">
        <v>178</v>
      </c>
      <c r="M40" s="165"/>
      <c r="N40" s="200" t="s">
        <v>179</v>
      </c>
      <c r="O40" s="216"/>
      <c r="P40" s="200" t="s">
        <v>180</v>
      </c>
      <c r="Q40" s="165"/>
      <c r="R40" s="217" t="s">
        <v>216</v>
      </c>
      <c r="S40" s="198"/>
      <c r="T40" s="200" t="s">
        <v>181</v>
      </c>
      <c r="U40" s="198"/>
      <c r="V40" s="202" t="s">
        <v>182</v>
      </c>
      <c r="W40" s="198"/>
      <c r="X40" s="200" t="s">
        <v>67</v>
      </c>
      <c r="Y40" s="165"/>
      <c r="Z40" s="200" t="s">
        <v>184</v>
      </c>
      <c r="AA40" s="165"/>
      <c r="AB40" s="200" t="s">
        <v>171</v>
      </c>
    </row>
    <row r="42" spans="1:28" ht="22.2">
      <c r="A42" s="170" t="s">
        <v>288</v>
      </c>
      <c r="B42" s="127"/>
      <c r="C42" s="12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</row>
    <row r="43" spans="1:28" ht="22.2">
      <c r="A43" s="127" t="s">
        <v>311</v>
      </c>
      <c r="B43" s="211"/>
      <c r="C43" s="211"/>
      <c r="D43" s="53">
        <v>8611242</v>
      </c>
      <c r="E43" s="13"/>
      <c r="F43" s="53">
        <v>56408882</v>
      </c>
      <c r="G43" s="13"/>
      <c r="H43" s="53">
        <v>3470021</v>
      </c>
      <c r="I43" s="13"/>
      <c r="J43" s="53">
        <v>490423</v>
      </c>
      <c r="K43" s="13"/>
      <c r="L43" s="53">
        <v>929166</v>
      </c>
      <c r="M43" s="13"/>
      <c r="N43" s="53">
        <v>47436065</v>
      </c>
      <c r="O43" s="53"/>
      <c r="P43" s="53">
        <v>-6244707</v>
      </c>
      <c r="Q43" s="13"/>
      <c r="R43" s="53">
        <v>5087916</v>
      </c>
      <c r="S43" s="13"/>
      <c r="T43" s="53">
        <v>-53772</v>
      </c>
      <c r="U43" s="13"/>
      <c r="V43" s="53">
        <v>488567</v>
      </c>
      <c r="W43" s="13"/>
      <c r="X43" s="53">
        <f>R43+V43+T43</f>
        <v>5522711</v>
      </c>
      <c r="Y43" s="53"/>
      <c r="Z43" s="53">
        <v>15000000</v>
      </c>
      <c r="AA43" s="13"/>
      <c r="AB43" s="53">
        <f>SUM(D43:P43,X43:Z43)</f>
        <v>131623803</v>
      </c>
    </row>
    <row r="44" spans="1:28" ht="22.2">
      <c r="A44" s="218" t="s">
        <v>310</v>
      </c>
      <c r="B44" s="61">
        <v>2</v>
      </c>
      <c r="C44" s="211"/>
      <c r="D44" s="48">
        <v>0</v>
      </c>
      <c r="E44" s="145"/>
      <c r="F44" s="48">
        <v>0</v>
      </c>
      <c r="G44" s="145"/>
      <c r="H44" s="48">
        <v>0</v>
      </c>
      <c r="I44" s="145"/>
      <c r="J44" s="48">
        <v>0</v>
      </c>
      <c r="K44" s="145"/>
      <c r="L44" s="48">
        <v>0</v>
      </c>
      <c r="M44" s="145"/>
      <c r="N44" s="48">
        <v>933337</v>
      </c>
      <c r="O44" s="48"/>
      <c r="P44" s="48">
        <v>0</v>
      </c>
      <c r="Q44" s="145"/>
      <c r="R44" s="48">
        <v>0</v>
      </c>
      <c r="S44" s="145"/>
      <c r="T44" s="48">
        <v>0</v>
      </c>
      <c r="U44" s="145"/>
      <c r="V44" s="48">
        <v>0</v>
      </c>
      <c r="W44" s="145"/>
      <c r="X44" s="48">
        <f>R44+V44+T44</f>
        <v>0</v>
      </c>
      <c r="Y44" s="48"/>
      <c r="Z44" s="48">
        <v>0</v>
      </c>
      <c r="AA44" s="145"/>
      <c r="AB44" s="48">
        <f>SUM(D44:P44,X44:Z44)</f>
        <v>933337</v>
      </c>
    </row>
    <row r="45" spans="1:28" ht="22.2">
      <c r="A45" s="127" t="s">
        <v>289</v>
      </c>
      <c r="B45" s="211"/>
      <c r="C45" s="211"/>
      <c r="D45" s="57">
        <f>SUM(D43:D44)</f>
        <v>8611242</v>
      </c>
      <c r="E45" s="13"/>
      <c r="F45" s="57">
        <f>SUM(F43:F44)</f>
        <v>56408882</v>
      </c>
      <c r="G45" s="13"/>
      <c r="H45" s="57">
        <f>SUM(H43:H44)</f>
        <v>3470021</v>
      </c>
      <c r="I45" s="13"/>
      <c r="J45" s="57">
        <f>SUM(J43:J44)</f>
        <v>490423</v>
      </c>
      <c r="K45" s="13"/>
      <c r="L45" s="57">
        <f>SUM(L43:L44)</f>
        <v>929166</v>
      </c>
      <c r="M45" s="13"/>
      <c r="N45" s="57">
        <f>SUM(N43:N44)</f>
        <v>48369402</v>
      </c>
      <c r="O45" s="53"/>
      <c r="P45" s="57">
        <f>SUM(P43:P44)</f>
        <v>-6244707</v>
      </c>
      <c r="Q45" s="13"/>
      <c r="R45" s="57">
        <f>SUM(R43:R44)</f>
        <v>5087916</v>
      </c>
      <c r="S45" s="13"/>
      <c r="T45" s="57">
        <f>SUM(T43:T44)</f>
        <v>-53772</v>
      </c>
      <c r="U45" s="13"/>
      <c r="V45" s="57">
        <f>SUM(V43:V44)</f>
        <v>488567</v>
      </c>
      <c r="W45" s="13"/>
      <c r="X45" s="57">
        <f>SUM(X43:X44)</f>
        <v>5522711</v>
      </c>
      <c r="Y45" s="53"/>
      <c r="Z45" s="57">
        <f>SUM(Z43:Z44)</f>
        <v>15000000</v>
      </c>
      <c r="AA45" s="13"/>
      <c r="AB45" s="57">
        <f>SUM(AB43:AB44)</f>
        <v>132557140</v>
      </c>
    </row>
    <row r="46" spans="1:28" ht="22.2">
      <c r="A46" s="127" t="s">
        <v>187</v>
      </c>
      <c r="B46" s="127"/>
      <c r="C46" s="127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</row>
    <row r="47" spans="1:28" ht="22.2">
      <c r="A47" s="207" t="s">
        <v>188</v>
      </c>
      <c r="B47" s="127"/>
      <c r="C47" s="127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</row>
    <row r="48" spans="1:28">
      <c r="A48" s="171" t="s">
        <v>189</v>
      </c>
      <c r="B48" s="2">
        <v>11</v>
      </c>
      <c r="C48" s="2"/>
      <c r="D48" s="50">
        <v>0</v>
      </c>
      <c r="E48" s="173"/>
      <c r="F48" s="50">
        <v>0</v>
      </c>
      <c r="G48" s="173"/>
      <c r="H48" s="50">
        <v>0</v>
      </c>
      <c r="I48" s="49"/>
      <c r="J48" s="50">
        <v>0</v>
      </c>
      <c r="K48" s="173"/>
      <c r="L48" s="50">
        <v>0</v>
      </c>
      <c r="M48" s="49"/>
      <c r="N48" s="50">
        <v>-2101741</v>
      </c>
      <c r="O48" s="48"/>
      <c r="P48" s="50">
        <v>0</v>
      </c>
      <c r="Q48" s="173"/>
      <c r="R48" s="50">
        <v>0</v>
      </c>
      <c r="S48" s="173"/>
      <c r="T48" s="50">
        <v>0</v>
      </c>
      <c r="U48" s="173"/>
      <c r="V48" s="50">
        <v>0</v>
      </c>
      <c r="W48" s="173"/>
      <c r="X48" s="50">
        <f t="shared" ref="X48" si="1">SUM(R48,T48,V48)</f>
        <v>0</v>
      </c>
      <c r="Y48" s="173"/>
      <c r="Z48" s="50">
        <v>0</v>
      </c>
      <c r="AA48" s="49"/>
      <c r="AB48" s="50">
        <f>SUM(D48:N48,X48:Z48)</f>
        <v>-2101741</v>
      </c>
    </row>
    <row r="49" spans="1:28" ht="22.2">
      <c r="A49" s="221" t="s">
        <v>190</v>
      </c>
      <c r="B49" s="127"/>
      <c r="C49" s="127"/>
      <c r="D49" s="52">
        <f>SUM(D48)</f>
        <v>0</v>
      </c>
      <c r="E49" s="13"/>
      <c r="F49" s="52">
        <f>SUM(F48)</f>
        <v>0</v>
      </c>
      <c r="G49" s="13"/>
      <c r="H49" s="52">
        <f>SUM(H48)</f>
        <v>0</v>
      </c>
      <c r="I49" s="13"/>
      <c r="J49" s="52">
        <f>SUM(J48)</f>
        <v>0</v>
      </c>
      <c r="K49" s="13"/>
      <c r="L49" s="52">
        <f>SUM(L48)</f>
        <v>0</v>
      </c>
      <c r="M49" s="13"/>
      <c r="N49" s="52">
        <f>SUM(N48)</f>
        <v>-2101741</v>
      </c>
      <c r="O49" s="53"/>
      <c r="P49" s="52">
        <f>SUM(P48)</f>
        <v>0</v>
      </c>
      <c r="Q49" s="13"/>
      <c r="R49" s="52">
        <f>SUM(R48)</f>
        <v>0</v>
      </c>
      <c r="S49" s="13"/>
      <c r="T49" s="52">
        <f>SUM(T48)</f>
        <v>0</v>
      </c>
      <c r="U49" s="13"/>
      <c r="V49" s="52">
        <f>SUM(V48)</f>
        <v>0</v>
      </c>
      <c r="W49" s="13"/>
      <c r="X49" s="52">
        <f>SUM(X48)</f>
        <v>0</v>
      </c>
      <c r="Y49" s="13"/>
      <c r="Z49" s="52">
        <f>SUM(Z48)</f>
        <v>0</v>
      </c>
      <c r="AA49" s="13"/>
      <c r="AB49" s="52">
        <f>SUM(AB48)</f>
        <v>-2101741</v>
      </c>
    </row>
    <row r="50" spans="1:28" ht="22.2">
      <c r="A50" s="127" t="s">
        <v>198</v>
      </c>
      <c r="B50" s="127"/>
      <c r="C50" s="127"/>
      <c r="D50" s="52">
        <f>SUM(D49:D49)</f>
        <v>0</v>
      </c>
      <c r="E50" s="13"/>
      <c r="F50" s="52">
        <f>SUM(F49:F49)</f>
        <v>0</v>
      </c>
      <c r="G50" s="13"/>
      <c r="H50" s="52">
        <f>SUM(H49:H49)</f>
        <v>0</v>
      </c>
      <c r="I50" s="13"/>
      <c r="J50" s="52">
        <f>SUM(J49:J49)</f>
        <v>0</v>
      </c>
      <c r="K50" s="13"/>
      <c r="L50" s="52">
        <f>SUM(L49:L49)</f>
        <v>0</v>
      </c>
      <c r="M50" s="13"/>
      <c r="N50" s="52">
        <f>SUM(N49:N49)</f>
        <v>-2101741</v>
      </c>
      <c r="O50" s="53"/>
      <c r="P50" s="52">
        <f>SUM(P49:P49)</f>
        <v>0</v>
      </c>
      <c r="Q50" s="13"/>
      <c r="R50" s="52">
        <f>SUM(R49:R49)</f>
        <v>0</v>
      </c>
      <c r="S50" s="13"/>
      <c r="T50" s="52">
        <f>SUM(T49:T49)</f>
        <v>0</v>
      </c>
      <c r="U50" s="13"/>
      <c r="V50" s="52">
        <f>SUM(V49:V49)</f>
        <v>0</v>
      </c>
      <c r="W50" s="13"/>
      <c r="X50" s="52">
        <f>SUM(X49:X49)</f>
        <v>0</v>
      </c>
      <c r="Y50" s="13"/>
      <c r="Z50" s="52">
        <f>SUM(Z49:Z49)</f>
        <v>0</v>
      </c>
      <c r="AA50" s="13"/>
      <c r="AB50" s="52">
        <f>SUM(AB49:AB49)</f>
        <v>-2101741</v>
      </c>
    </row>
    <row r="51" spans="1:28" ht="22.2">
      <c r="A51" s="127" t="s">
        <v>199</v>
      </c>
      <c r="B51" s="127"/>
      <c r="C51" s="127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51"/>
      <c r="T51" s="51"/>
      <c r="U51" s="51"/>
      <c r="V51" s="51"/>
      <c r="W51" s="51"/>
      <c r="X51" s="13"/>
      <c r="Y51" s="13"/>
      <c r="Z51" s="13"/>
      <c r="AA51" s="13"/>
      <c r="AB51" s="13"/>
    </row>
    <row r="52" spans="1:28">
      <c r="A52" s="209" t="s">
        <v>200</v>
      </c>
      <c r="B52" s="209"/>
      <c r="C52" s="209"/>
      <c r="D52" s="48">
        <v>0</v>
      </c>
      <c r="E52" s="173"/>
      <c r="F52" s="48">
        <v>0</v>
      </c>
      <c r="G52" s="173"/>
      <c r="H52" s="48">
        <v>0</v>
      </c>
      <c r="I52" s="49"/>
      <c r="J52" s="48">
        <v>0</v>
      </c>
      <c r="K52" s="173"/>
      <c r="L52" s="48">
        <v>0</v>
      </c>
      <c r="M52" s="49"/>
      <c r="N52" s="48">
        <v>20174054</v>
      </c>
      <c r="O52" s="48"/>
      <c r="P52" s="48">
        <v>0</v>
      </c>
      <c r="Q52" s="173"/>
      <c r="R52" s="48">
        <v>0</v>
      </c>
      <c r="S52" s="49"/>
      <c r="T52" s="48">
        <v>0</v>
      </c>
      <c r="U52" s="49"/>
      <c r="V52" s="48">
        <v>0</v>
      </c>
      <c r="W52" s="49"/>
      <c r="X52" s="48">
        <f>SUM(R52,T52,V52)</f>
        <v>0</v>
      </c>
      <c r="Y52" s="173"/>
      <c r="Z52" s="48">
        <v>0</v>
      </c>
      <c r="AA52" s="173"/>
      <c r="AB52" s="48">
        <f>SUM(D52:P52,X52:Z52)</f>
        <v>20174054</v>
      </c>
    </row>
    <row r="53" spans="1:28">
      <c r="A53" s="209" t="s">
        <v>201</v>
      </c>
      <c r="B53" s="209"/>
      <c r="C53" s="209"/>
      <c r="D53" s="48">
        <v>0</v>
      </c>
      <c r="E53" s="173"/>
      <c r="F53" s="48">
        <v>0</v>
      </c>
      <c r="G53" s="173"/>
      <c r="H53" s="48">
        <v>0</v>
      </c>
      <c r="I53" s="49"/>
      <c r="J53" s="48">
        <v>0</v>
      </c>
      <c r="K53" s="173"/>
      <c r="L53" s="48">
        <v>0</v>
      </c>
      <c r="M53" s="49"/>
      <c r="N53" s="48">
        <v>0</v>
      </c>
      <c r="O53" s="48"/>
      <c r="P53" s="48">
        <v>0</v>
      </c>
      <c r="Q53" s="173"/>
      <c r="R53" s="48">
        <v>2234680</v>
      </c>
      <c r="S53" s="49"/>
      <c r="T53" s="224">
        <v>48511</v>
      </c>
      <c r="U53" s="49"/>
      <c r="V53" s="48">
        <v>-13600</v>
      </c>
      <c r="W53" s="49"/>
      <c r="X53" s="48">
        <f>SUM(R53,T53,V53)</f>
        <v>2269591</v>
      </c>
      <c r="Y53" s="173"/>
      <c r="Z53" s="48">
        <v>0</v>
      </c>
      <c r="AA53" s="173"/>
      <c r="AB53" s="48">
        <f>SUM(D53:P53,X53:Z53)</f>
        <v>2269591</v>
      </c>
    </row>
    <row r="54" spans="1:28" ht="22.2">
      <c r="A54" s="211" t="s">
        <v>203</v>
      </c>
      <c r="B54" s="127"/>
      <c r="C54" s="127"/>
      <c r="D54" s="57">
        <f>SUM(D52:D53)</f>
        <v>0</v>
      </c>
      <c r="E54" s="13"/>
      <c r="F54" s="57">
        <f>SUM(F52:F53)</f>
        <v>0</v>
      </c>
      <c r="G54" s="13"/>
      <c r="H54" s="57">
        <f>SUM(H52:H53)</f>
        <v>0</v>
      </c>
      <c r="I54" s="13"/>
      <c r="J54" s="57">
        <f>SUM(J52:J53)</f>
        <v>0</v>
      </c>
      <c r="K54" s="13"/>
      <c r="L54" s="57">
        <f>SUM(L52:L53)</f>
        <v>0</v>
      </c>
      <c r="M54" s="13"/>
      <c r="N54" s="57">
        <f>SUM(N52:N53)</f>
        <v>20174054</v>
      </c>
      <c r="O54" s="53"/>
      <c r="P54" s="57">
        <f>SUM(P52:P53)</f>
        <v>0</v>
      </c>
      <c r="Q54" s="13"/>
      <c r="R54" s="57">
        <f>SUM(R52:R53)</f>
        <v>2234680</v>
      </c>
      <c r="S54" s="13"/>
      <c r="T54" s="57">
        <f>SUM(T52:T53)</f>
        <v>48511</v>
      </c>
      <c r="U54" s="13"/>
      <c r="V54" s="57">
        <f>SUM(V52:V53)</f>
        <v>-13600</v>
      </c>
      <c r="W54" s="13"/>
      <c r="X54" s="57">
        <f>SUM(X52:X53)</f>
        <v>2269591</v>
      </c>
      <c r="Y54" s="13"/>
      <c r="Z54" s="57">
        <f>SUM(Z52:Z53)</f>
        <v>0</v>
      </c>
      <c r="AA54" s="13"/>
      <c r="AB54" s="57">
        <f>SUM(AB52:AB53)</f>
        <v>22443645</v>
      </c>
    </row>
    <row r="55" spans="1:28" ht="22.2">
      <c r="A55" s="209" t="s">
        <v>299</v>
      </c>
      <c r="B55" s="127"/>
      <c r="C55" s="127"/>
      <c r="D55" s="53"/>
      <c r="E55" s="13"/>
      <c r="F55" s="53"/>
      <c r="G55" s="13"/>
      <c r="H55" s="53"/>
      <c r="I55" s="13"/>
      <c r="J55" s="53"/>
      <c r="K55" s="13"/>
      <c r="L55" s="53"/>
      <c r="M55" s="13"/>
      <c r="N55" s="53"/>
      <c r="O55" s="53"/>
      <c r="P55" s="53"/>
      <c r="Q55" s="13"/>
      <c r="R55" s="53"/>
      <c r="S55" s="13"/>
      <c r="T55" s="53"/>
      <c r="U55" s="13"/>
      <c r="V55" s="53"/>
      <c r="W55" s="13"/>
      <c r="X55" s="53"/>
      <c r="Y55" s="13"/>
      <c r="Z55" s="53"/>
      <c r="AA55" s="13"/>
      <c r="AB55" s="53"/>
    </row>
    <row r="56" spans="1:28" ht="22.2">
      <c r="A56" s="209" t="s">
        <v>300</v>
      </c>
      <c r="B56" s="2">
        <v>8</v>
      </c>
      <c r="C56" s="2"/>
      <c r="D56" s="50">
        <v>0</v>
      </c>
      <c r="E56" s="146"/>
      <c r="F56" s="50">
        <v>0</v>
      </c>
      <c r="G56" s="146"/>
      <c r="H56" s="50">
        <v>0</v>
      </c>
      <c r="I56" s="146"/>
      <c r="J56" s="50">
        <v>0</v>
      </c>
      <c r="K56" s="146"/>
      <c r="L56" s="50">
        <v>0</v>
      </c>
      <c r="M56" s="146"/>
      <c r="N56" s="50">
        <v>-410751</v>
      </c>
      <c r="O56" s="48"/>
      <c r="P56" s="50">
        <v>0</v>
      </c>
      <c r="Q56" s="146"/>
      <c r="R56" s="50">
        <v>0</v>
      </c>
      <c r="S56" s="146"/>
      <c r="T56" s="50">
        <v>0</v>
      </c>
      <c r="U56" s="146"/>
      <c r="V56" s="50">
        <v>0</v>
      </c>
      <c r="W56" s="146"/>
      <c r="X56" s="50">
        <f>SUM(R56,T56,V56)</f>
        <v>0</v>
      </c>
      <c r="Y56" s="53"/>
      <c r="Z56" s="50">
        <v>0</v>
      </c>
      <c r="AA56" s="146"/>
      <c r="AB56" s="50">
        <f>SUM(D56:P56,X56:Z56)</f>
        <v>-410751</v>
      </c>
    </row>
    <row r="57" spans="1:28" ht="22.8" thickBot="1">
      <c r="A57" s="127" t="s">
        <v>290</v>
      </c>
      <c r="B57" s="127"/>
      <c r="C57" s="127"/>
      <c r="D57" s="223">
        <f>D50+D54+D45+D56</f>
        <v>8611242</v>
      </c>
      <c r="E57" s="53"/>
      <c r="F57" s="223">
        <f>F50+F54+F45+F56</f>
        <v>56408882</v>
      </c>
      <c r="G57" s="53"/>
      <c r="H57" s="223">
        <f>H50+H54+H45+H56</f>
        <v>3470021</v>
      </c>
      <c r="I57" s="53"/>
      <c r="J57" s="223">
        <f>J50+J54+J45+J56</f>
        <v>490423</v>
      </c>
      <c r="K57" s="53"/>
      <c r="L57" s="223">
        <f>L50+L54+L45+L56</f>
        <v>929166</v>
      </c>
      <c r="M57" s="53"/>
      <c r="N57" s="223">
        <f>N50+N54+N45+N56</f>
        <v>66030964</v>
      </c>
      <c r="O57" s="53"/>
      <c r="P57" s="223">
        <f>P50+P54+P45+P56</f>
        <v>-6244707</v>
      </c>
      <c r="Q57" s="53"/>
      <c r="R57" s="223">
        <f>R50+R54+R45+R56</f>
        <v>7322596</v>
      </c>
      <c r="S57" s="53"/>
      <c r="T57" s="223">
        <f>T50+T54+T45+T56</f>
        <v>-5261</v>
      </c>
      <c r="U57" s="53"/>
      <c r="V57" s="223">
        <f>V50+V54+V45+V56</f>
        <v>474967</v>
      </c>
      <c r="W57" s="53"/>
      <c r="X57" s="223">
        <f>X50+X54+X45+X56</f>
        <v>7792302</v>
      </c>
      <c r="Y57" s="53"/>
      <c r="Z57" s="223">
        <f>Z50+Z54+Z45+Z56</f>
        <v>15000000</v>
      </c>
      <c r="AA57" s="53"/>
      <c r="AB57" s="223">
        <f>AB50+AB54+AB45+AB56</f>
        <v>152488293</v>
      </c>
    </row>
    <row r="58" spans="1:28" ht="22.2" thickTop="1"/>
  </sheetData>
  <mergeCells count="4">
    <mergeCell ref="R34:X34"/>
    <mergeCell ref="D4:AB4"/>
    <mergeCell ref="R5:X5"/>
    <mergeCell ref="D33:AB33"/>
  </mergeCells>
  <pageMargins left="0.8" right="0.3" top="0.48" bottom="0.3" header="0.5" footer="0.3"/>
  <pageSetup paperSize="9" scale="45" firstPageNumber="17" orientation="landscape" useFirstPageNumber="1" r:id="rId1"/>
  <headerFooter alignWithMargins="0">
    <oddFooter>&amp;L 
    หมายเหตุประกอบงบการเงินเป็นส่วนหนึ่งของงบการเงินนี้
&amp;C
&amp;P</oddFoot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4"/>
  <sheetViews>
    <sheetView view="pageBreakPreview" topLeftCell="A136" zoomScale="101" zoomScaleNormal="71" zoomScaleSheetLayoutView="65" workbookViewId="0">
      <selection activeCell="A148" sqref="A148"/>
    </sheetView>
  </sheetViews>
  <sheetFormatPr defaultColWidth="9.125" defaultRowHeight="23.25" customHeight="1"/>
  <cols>
    <col min="1" max="1" width="53.75" style="129" customWidth="1"/>
    <col min="2" max="2" width="8.875" style="2" customWidth="1"/>
    <col min="3" max="3" width="13.625" style="129" bestFit="1" customWidth="1"/>
    <col min="4" max="4" width="0.875" style="129" customWidth="1"/>
    <col min="5" max="5" width="12.75" style="129" customWidth="1"/>
    <col min="6" max="6" width="0.875" style="129" customWidth="1"/>
    <col min="7" max="7" width="12.875" style="129" customWidth="1"/>
    <col min="8" max="8" width="1" style="129" customWidth="1"/>
    <col min="9" max="9" width="15" style="129" customWidth="1"/>
    <col min="10" max="16384" width="9.125" style="129"/>
  </cols>
  <sheetData>
    <row r="1" spans="1:9" ht="22.8" customHeight="1">
      <c r="A1" s="5" t="s">
        <v>0</v>
      </c>
      <c r="B1" s="81"/>
      <c r="G1" s="240"/>
      <c r="H1" s="240"/>
      <c r="I1" s="240"/>
    </row>
    <row r="2" spans="1:9" ht="22.8" customHeight="1">
      <c r="A2" s="5" t="s">
        <v>217</v>
      </c>
      <c r="B2" s="81"/>
      <c r="G2" s="240"/>
      <c r="H2" s="240"/>
      <c r="I2" s="240"/>
    </row>
    <row r="3" spans="1:9" ht="21.3" customHeight="1">
      <c r="A3" s="82"/>
      <c r="B3" s="3"/>
      <c r="H3" s="4"/>
      <c r="I3" s="59" t="s">
        <v>2</v>
      </c>
    </row>
    <row r="4" spans="1:9" ht="21.3" customHeight="1">
      <c r="A4" s="1"/>
      <c r="B4" s="129"/>
      <c r="C4" s="234" t="s">
        <v>3</v>
      </c>
      <c r="D4" s="234"/>
      <c r="E4" s="234"/>
      <c r="F4" s="29"/>
      <c r="G4" s="234" t="s">
        <v>4</v>
      </c>
      <c r="H4" s="234"/>
      <c r="I4" s="234"/>
    </row>
    <row r="5" spans="1:9" ht="24" customHeight="1">
      <c r="A5" s="1"/>
      <c r="B5" s="129"/>
      <c r="C5" s="238" t="s">
        <v>135</v>
      </c>
      <c r="D5" s="238"/>
      <c r="E5" s="238"/>
      <c r="F5" s="60"/>
      <c r="G5" s="238" t="s">
        <v>135</v>
      </c>
      <c r="H5" s="238"/>
      <c r="I5" s="238"/>
    </row>
    <row r="6" spans="1:9" ht="21.3" customHeight="1">
      <c r="A6" s="1"/>
      <c r="B6" s="129"/>
      <c r="C6" s="235" t="s">
        <v>91</v>
      </c>
      <c r="D6" s="235"/>
      <c r="E6" s="235"/>
      <c r="F6" s="225"/>
      <c r="G6" s="235" t="s">
        <v>91</v>
      </c>
      <c r="H6" s="235"/>
      <c r="I6" s="235"/>
    </row>
    <row r="7" spans="1:9" s="18" customFormat="1" ht="21.75" customHeight="1">
      <c r="A7" s="1"/>
      <c r="B7" s="2" t="s">
        <v>6</v>
      </c>
      <c r="C7" s="83" t="s">
        <v>291</v>
      </c>
      <c r="D7" s="30"/>
      <c r="E7" s="83" t="s">
        <v>218</v>
      </c>
      <c r="F7" s="17"/>
      <c r="G7" s="83" t="s">
        <v>291</v>
      </c>
      <c r="H7" s="30"/>
      <c r="I7" s="83" t="s">
        <v>218</v>
      </c>
    </row>
    <row r="8" spans="1:9" ht="21.3" customHeight="1">
      <c r="A8" s="6" t="s">
        <v>219</v>
      </c>
      <c r="B8" s="9"/>
      <c r="C8" s="131"/>
      <c r="D8" s="131"/>
      <c r="E8" s="131"/>
      <c r="F8" s="131"/>
      <c r="G8" s="131"/>
      <c r="H8" s="131"/>
      <c r="I8" s="131"/>
    </row>
    <row r="9" spans="1:9" ht="21.3" customHeight="1">
      <c r="A9" s="23" t="s">
        <v>111</v>
      </c>
      <c r="C9" s="130">
        <v>7467903</v>
      </c>
      <c r="D9" s="130"/>
      <c r="E9" s="130">
        <v>14103620</v>
      </c>
      <c r="F9" s="130"/>
      <c r="G9" s="130">
        <v>20174054</v>
      </c>
      <c r="H9" s="130"/>
      <c r="I9" s="130">
        <v>4298024</v>
      </c>
    </row>
    <row r="10" spans="1:9" ht="21.3" customHeight="1">
      <c r="A10" s="4" t="s">
        <v>220</v>
      </c>
      <c r="C10" s="130"/>
      <c r="D10" s="130"/>
      <c r="E10" s="130"/>
      <c r="F10" s="130"/>
      <c r="G10" s="130"/>
      <c r="H10" s="130"/>
      <c r="I10" s="130"/>
    </row>
    <row r="11" spans="1:9" ht="21.3" customHeight="1">
      <c r="A11" s="23" t="s">
        <v>221</v>
      </c>
      <c r="C11" s="130">
        <v>11122975</v>
      </c>
      <c r="D11" s="130"/>
      <c r="E11" s="130">
        <v>10209605</v>
      </c>
      <c r="F11" s="130"/>
      <c r="G11" s="130">
        <v>669729</v>
      </c>
      <c r="H11" s="130"/>
      <c r="I11" s="130">
        <v>795610</v>
      </c>
    </row>
    <row r="12" spans="1:9" ht="21.3" customHeight="1">
      <c r="A12" s="23" t="s">
        <v>222</v>
      </c>
      <c r="C12" s="130">
        <v>612250</v>
      </c>
      <c r="D12" s="130"/>
      <c r="E12" s="130">
        <v>560022</v>
      </c>
      <c r="F12" s="130"/>
      <c r="G12" s="130">
        <v>2946</v>
      </c>
      <c r="H12" s="130"/>
      <c r="I12" s="130">
        <v>3126</v>
      </c>
    </row>
    <row r="13" spans="1:9" ht="21.3" customHeight="1">
      <c r="A13" s="23" t="s">
        <v>223</v>
      </c>
      <c r="C13" s="130">
        <v>3529819</v>
      </c>
      <c r="D13" s="130"/>
      <c r="E13" s="130">
        <v>3276856</v>
      </c>
      <c r="F13" s="130"/>
      <c r="G13" s="130">
        <v>62265</v>
      </c>
      <c r="H13" s="130"/>
      <c r="I13" s="130">
        <v>53711</v>
      </c>
    </row>
    <row r="14" spans="1:9" ht="21.3" customHeight="1">
      <c r="A14" s="23" t="s">
        <v>312</v>
      </c>
      <c r="C14" s="130"/>
      <c r="D14" s="130"/>
      <c r="E14" s="130"/>
      <c r="F14" s="130"/>
      <c r="G14" s="130"/>
      <c r="H14" s="130"/>
      <c r="I14" s="130"/>
    </row>
    <row r="15" spans="1:9" ht="21.3" customHeight="1">
      <c r="A15" s="23" t="s">
        <v>313</v>
      </c>
      <c r="B15" s="2">
        <v>12</v>
      </c>
      <c r="C15" s="130">
        <v>-7699</v>
      </c>
      <c r="D15" s="130"/>
      <c r="E15" s="130">
        <v>76142</v>
      </c>
      <c r="G15" s="32">
        <v>-16994</v>
      </c>
      <c r="I15" s="32">
        <v>1202</v>
      </c>
    </row>
    <row r="16" spans="1:9" ht="21.3" customHeight="1">
      <c r="A16" s="15" t="s">
        <v>224</v>
      </c>
      <c r="C16" s="130">
        <v>-79473</v>
      </c>
      <c r="D16" s="130"/>
      <c r="E16" s="130">
        <v>84002</v>
      </c>
      <c r="F16" s="130"/>
      <c r="G16" s="130">
        <v>-8761</v>
      </c>
      <c r="H16" s="130"/>
      <c r="I16" s="130">
        <v>-6502</v>
      </c>
    </row>
    <row r="17" spans="1:9" ht="21.3" customHeight="1">
      <c r="A17" s="23" t="s">
        <v>95</v>
      </c>
      <c r="C17" s="130">
        <v>-380801</v>
      </c>
      <c r="D17" s="130"/>
      <c r="E17" s="130">
        <v>-366938</v>
      </c>
      <c r="F17" s="130"/>
      <c r="G17" s="130">
        <v>-301871</v>
      </c>
      <c r="H17" s="130"/>
      <c r="I17" s="130">
        <v>-661764</v>
      </c>
    </row>
    <row r="18" spans="1:9" ht="21.3" customHeight="1">
      <c r="A18" s="15" t="s">
        <v>96</v>
      </c>
      <c r="C18" s="130">
        <v>-60124</v>
      </c>
      <c r="D18" s="130"/>
      <c r="E18" s="130">
        <v>-64008</v>
      </c>
      <c r="F18" s="130"/>
      <c r="G18" s="130">
        <v>-14842932</v>
      </c>
      <c r="H18" s="130"/>
      <c r="I18" s="130">
        <v>-5538561</v>
      </c>
    </row>
    <row r="19" spans="1:9" ht="21.3" customHeight="1">
      <c r="A19" s="23" t="s">
        <v>226</v>
      </c>
      <c r="C19" s="130">
        <v>8829245</v>
      </c>
      <c r="D19" s="130"/>
      <c r="E19" s="130">
        <v>8069256</v>
      </c>
      <c r="F19" s="130"/>
      <c r="G19" s="130">
        <v>2557158</v>
      </c>
      <c r="H19" s="130"/>
      <c r="I19" s="130">
        <v>2673244</v>
      </c>
    </row>
    <row r="20" spans="1:9" ht="21.3" customHeight="1">
      <c r="A20" s="15" t="s">
        <v>94</v>
      </c>
      <c r="B20" s="2">
        <v>4</v>
      </c>
      <c r="C20" s="130">
        <v>-2276174</v>
      </c>
      <c r="D20" s="130"/>
      <c r="E20" s="130">
        <v>-554786</v>
      </c>
      <c r="F20" s="130"/>
      <c r="G20" s="40">
        <v>-8609069</v>
      </c>
      <c r="H20" s="130"/>
      <c r="I20" s="40">
        <v>-283403</v>
      </c>
    </row>
    <row r="21" spans="1:9" ht="21.3" customHeight="1">
      <c r="A21" s="15" t="s">
        <v>61</v>
      </c>
      <c r="C21" s="130">
        <v>394492</v>
      </c>
      <c r="D21" s="62"/>
      <c r="E21" s="130">
        <v>446907</v>
      </c>
      <c r="F21" s="62"/>
      <c r="G21" s="68">
        <v>95909</v>
      </c>
      <c r="H21" s="62"/>
      <c r="I21" s="68">
        <v>116699</v>
      </c>
    </row>
    <row r="22" spans="1:9" ht="21.3" customHeight="1">
      <c r="A22" s="15" t="s">
        <v>227</v>
      </c>
      <c r="C22" s="130"/>
      <c r="D22" s="62"/>
      <c r="E22" s="130"/>
      <c r="F22" s="62"/>
      <c r="G22" s="68"/>
      <c r="H22" s="62"/>
      <c r="I22" s="68"/>
    </row>
    <row r="23" spans="1:9" ht="21.3" customHeight="1">
      <c r="A23" s="15" t="s">
        <v>341</v>
      </c>
      <c r="C23" s="130"/>
      <c r="D23" s="62"/>
      <c r="F23" s="62"/>
      <c r="G23" s="68"/>
      <c r="H23" s="62"/>
    </row>
    <row r="24" spans="1:9" ht="21.3" customHeight="1">
      <c r="A24" s="15" t="s">
        <v>273</v>
      </c>
      <c r="C24" s="130">
        <v>93879</v>
      </c>
      <c r="D24" s="130"/>
      <c r="E24" s="130">
        <v>57106</v>
      </c>
      <c r="F24" s="130"/>
      <c r="G24" s="58">
        <v>67302</v>
      </c>
      <c r="H24" s="130"/>
      <c r="I24" s="58">
        <v>17160</v>
      </c>
    </row>
    <row r="25" spans="1:9" ht="21.3" customHeight="1">
      <c r="A25" s="15" t="s">
        <v>337</v>
      </c>
      <c r="C25" s="130">
        <v>-5756</v>
      </c>
      <c r="D25" s="130"/>
      <c r="E25" s="130">
        <v>-780</v>
      </c>
      <c r="F25" s="130"/>
      <c r="G25" s="34">
        <v>0</v>
      </c>
      <c r="H25" s="130"/>
      <c r="I25" s="34">
        <v>0</v>
      </c>
    </row>
    <row r="26" spans="1:9" ht="21.3" customHeight="1">
      <c r="A26" s="15" t="s">
        <v>325</v>
      </c>
      <c r="C26" s="130">
        <v>-67188</v>
      </c>
      <c r="D26" s="130"/>
      <c r="E26" s="130">
        <v>-12706</v>
      </c>
      <c r="F26" s="130"/>
      <c r="G26" s="130">
        <v>-109507</v>
      </c>
      <c r="H26" s="130"/>
      <c r="I26" s="130">
        <v>-10786</v>
      </c>
    </row>
    <row r="27" spans="1:9" ht="21.3" customHeight="1">
      <c r="A27" s="15" t="s">
        <v>314</v>
      </c>
      <c r="C27" s="130"/>
      <c r="D27" s="130"/>
      <c r="E27" s="130"/>
      <c r="F27" s="130"/>
      <c r="G27" s="130"/>
      <c r="H27" s="130"/>
      <c r="I27" s="130"/>
    </row>
    <row r="28" spans="1:9" ht="21.3" customHeight="1">
      <c r="A28" s="15" t="s">
        <v>228</v>
      </c>
      <c r="C28" s="130">
        <v>-1827205</v>
      </c>
      <c r="D28" s="130"/>
      <c r="E28" s="130">
        <v>599256</v>
      </c>
      <c r="F28" s="130"/>
      <c r="G28" s="40">
        <v>0</v>
      </c>
      <c r="H28" s="130"/>
      <c r="I28" s="40">
        <v>0</v>
      </c>
    </row>
    <row r="29" spans="1:9" ht="21.3" customHeight="1">
      <c r="A29" s="15" t="s">
        <v>229</v>
      </c>
      <c r="C29" s="130"/>
      <c r="D29" s="130"/>
      <c r="E29" s="130"/>
      <c r="F29" s="130"/>
      <c r="G29" s="84"/>
      <c r="H29" s="130"/>
      <c r="I29" s="84"/>
    </row>
    <row r="30" spans="1:9" ht="21.3" customHeight="1">
      <c r="A30" s="92" t="s">
        <v>28</v>
      </c>
      <c r="C30" s="40">
        <v>0</v>
      </c>
      <c r="D30" s="130"/>
      <c r="E30" s="40">
        <v>-486831</v>
      </c>
      <c r="F30" s="130"/>
      <c r="G30" s="40">
        <v>0</v>
      </c>
      <c r="H30" s="130"/>
      <c r="I30" s="40">
        <v>0</v>
      </c>
    </row>
    <row r="31" spans="1:9" ht="21.3" customHeight="1">
      <c r="A31" s="15" t="s">
        <v>229</v>
      </c>
      <c r="C31" s="130"/>
      <c r="D31" s="130"/>
      <c r="E31" s="130"/>
      <c r="F31" s="130"/>
      <c r="G31" s="40"/>
      <c r="H31" s="130"/>
      <c r="I31" s="40"/>
    </row>
    <row r="32" spans="1:9" ht="21.3" customHeight="1">
      <c r="A32" s="15" t="s">
        <v>321</v>
      </c>
      <c r="C32" s="130">
        <v>-1429983</v>
      </c>
      <c r="D32" s="130"/>
      <c r="E32" s="40">
        <v>0</v>
      </c>
      <c r="F32" s="130"/>
      <c r="G32" s="40">
        <v>-608201</v>
      </c>
      <c r="H32" s="130"/>
      <c r="I32" s="40">
        <v>0</v>
      </c>
    </row>
    <row r="33" spans="1:9" ht="21.3" customHeight="1">
      <c r="A33" s="15" t="s">
        <v>326</v>
      </c>
      <c r="C33" s="130"/>
      <c r="D33" s="130"/>
      <c r="E33" s="130"/>
      <c r="F33" s="130"/>
      <c r="G33" s="40"/>
      <c r="H33" s="130"/>
      <c r="I33" s="40"/>
    </row>
    <row r="34" spans="1:9" ht="21.3" customHeight="1">
      <c r="A34" s="15" t="s">
        <v>272</v>
      </c>
      <c r="C34" s="130">
        <v>-1093</v>
      </c>
      <c r="D34" s="130"/>
      <c r="E34" s="130">
        <v>27</v>
      </c>
      <c r="F34" s="130"/>
      <c r="G34" s="40">
        <v>0</v>
      </c>
      <c r="H34" s="130"/>
      <c r="I34" s="40">
        <v>0</v>
      </c>
    </row>
    <row r="35" spans="1:9" ht="21.3" customHeight="1">
      <c r="A35" s="15" t="s">
        <v>343</v>
      </c>
      <c r="C35" s="130">
        <v>-145412</v>
      </c>
      <c r="D35" s="130"/>
      <c r="E35" s="40">
        <v>0</v>
      </c>
      <c r="F35" s="130"/>
      <c r="G35" s="40">
        <v>0</v>
      </c>
      <c r="H35" s="130"/>
      <c r="I35" s="40">
        <v>0</v>
      </c>
    </row>
    <row r="36" spans="1:9" ht="21.3" customHeight="1">
      <c r="A36" s="15" t="s">
        <v>281</v>
      </c>
      <c r="C36" s="40">
        <v>0</v>
      </c>
      <c r="D36" s="130"/>
      <c r="E36" s="130">
        <v>-529</v>
      </c>
      <c r="F36" s="130"/>
      <c r="G36" s="40">
        <v>0</v>
      </c>
      <c r="H36" s="130"/>
      <c r="I36" s="40">
        <v>0</v>
      </c>
    </row>
    <row r="37" spans="1:9" ht="21.3" customHeight="1">
      <c r="A37" s="15" t="s">
        <v>315</v>
      </c>
      <c r="C37" s="130"/>
      <c r="D37" s="130"/>
      <c r="E37" s="130"/>
      <c r="F37" s="130"/>
      <c r="G37" s="40"/>
      <c r="H37" s="130"/>
      <c r="I37" s="40"/>
    </row>
    <row r="38" spans="1:9" ht="21.3" customHeight="1">
      <c r="A38" s="15" t="s">
        <v>108</v>
      </c>
      <c r="C38" s="130">
        <v>1129252</v>
      </c>
      <c r="D38" s="130"/>
      <c r="E38" s="130">
        <v>-2796294</v>
      </c>
      <c r="F38" s="130"/>
      <c r="G38" s="40">
        <v>0</v>
      </c>
      <c r="H38" s="130"/>
      <c r="I38" s="40">
        <v>0</v>
      </c>
    </row>
    <row r="39" spans="1:9" ht="21.3" customHeight="1">
      <c r="A39" s="15" t="s">
        <v>230</v>
      </c>
      <c r="C39" s="10">
        <v>4680516</v>
      </c>
      <c r="D39" s="130"/>
      <c r="E39" s="10">
        <v>3869496</v>
      </c>
      <c r="F39" s="130"/>
      <c r="G39" s="35">
        <v>1289885</v>
      </c>
      <c r="H39" s="130"/>
      <c r="I39" s="35">
        <v>-225883</v>
      </c>
    </row>
    <row r="40" spans="1:9" ht="21.3" customHeight="1">
      <c r="A40" s="15"/>
      <c r="C40" s="34">
        <f>SUM(C9:C39)</f>
        <v>31579423</v>
      </c>
      <c r="D40" s="115"/>
      <c r="E40" s="115">
        <f>SUM(E9:E39)</f>
        <v>37069423</v>
      </c>
      <c r="F40" s="115"/>
      <c r="G40" s="115">
        <f>SUM(G9:G39)</f>
        <v>421913</v>
      </c>
      <c r="H40" s="115"/>
      <c r="I40" s="115">
        <f>SUM(I9:I39)</f>
        <v>1231877</v>
      </c>
    </row>
    <row r="41" spans="1:9" ht="21.3" customHeight="1">
      <c r="A41" s="23"/>
      <c r="C41" s="40"/>
      <c r="D41" s="130"/>
      <c r="E41" s="40"/>
      <c r="F41" s="130"/>
      <c r="G41" s="40"/>
      <c r="H41" s="130"/>
      <c r="I41" s="40"/>
    </row>
    <row r="42" spans="1:9" ht="23.4">
      <c r="A42" s="5" t="s">
        <v>0</v>
      </c>
      <c r="B42" s="81"/>
      <c r="G42" s="240"/>
      <c r="H42" s="240"/>
      <c r="I42" s="240"/>
    </row>
    <row r="43" spans="1:9" ht="23.4">
      <c r="A43" s="5" t="s">
        <v>217</v>
      </c>
      <c r="B43" s="81"/>
      <c r="G43" s="240"/>
      <c r="H43" s="240"/>
      <c r="I43" s="240"/>
    </row>
    <row r="44" spans="1:9" ht="21.75" customHeight="1">
      <c r="A44" s="82"/>
      <c r="B44" s="3"/>
      <c r="H44" s="4"/>
      <c r="I44" s="59" t="s">
        <v>2</v>
      </c>
    </row>
    <row r="45" spans="1:9" ht="22.8" customHeight="1">
      <c r="A45" s="1"/>
      <c r="B45" s="129"/>
      <c r="C45" s="234" t="s">
        <v>3</v>
      </c>
      <c r="D45" s="234"/>
      <c r="E45" s="234"/>
      <c r="F45" s="29"/>
      <c r="G45" s="234" t="s">
        <v>4</v>
      </c>
      <c r="H45" s="234"/>
      <c r="I45" s="234"/>
    </row>
    <row r="46" spans="1:9" ht="22.8" customHeight="1">
      <c r="A46" s="1"/>
      <c r="B46" s="129"/>
      <c r="C46" s="238" t="s">
        <v>135</v>
      </c>
      <c r="D46" s="238"/>
      <c r="E46" s="238"/>
      <c r="F46" s="60"/>
      <c r="G46" s="238" t="s">
        <v>135</v>
      </c>
      <c r="H46" s="238"/>
      <c r="I46" s="238"/>
    </row>
    <row r="47" spans="1:9" s="18" customFormat="1" ht="21.3" customHeight="1">
      <c r="A47" s="1"/>
      <c r="B47" s="129"/>
      <c r="C47" s="235" t="s">
        <v>91</v>
      </c>
      <c r="D47" s="235"/>
      <c r="E47" s="235"/>
      <c r="F47" s="225"/>
      <c r="G47" s="235" t="s">
        <v>91</v>
      </c>
      <c r="H47" s="235"/>
      <c r="I47" s="235"/>
    </row>
    <row r="48" spans="1:9" ht="23.25" customHeight="1">
      <c r="A48" s="1"/>
      <c r="B48" s="4"/>
      <c r="C48" s="83" t="s">
        <v>291</v>
      </c>
      <c r="D48" s="30"/>
      <c r="E48" s="83" t="s">
        <v>218</v>
      </c>
      <c r="F48" s="17"/>
      <c r="G48" s="83" t="s">
        <v>291</v>
      </c>
      <c r="H48" s="30"/>
      <c r="I48" s="83" t="s">
        <v>218</v>
      </c>
    </row>
    <row r="49" spans="1:9" ht="21.3" customHeight="1">
      <c r="A49" s="6" t="s">
        <v>231</v>
      </c>
      <c r="C49" s="242"/>
      <c r="D49" s="242"/>
      <c r="E49" s="242"/>
      <c r="F49" s="242"/>
      <c r="G49" s="242"/>
      <c r="H49" s="242"/>
      <c r="I49" s="242"/>
    </row>
    <row r="50" spans="1:9" ht="21.3" customHeight="1">
      <c r="A50" s="4" t="s">
        <v>232</v>
      </c>
      <c r="C50" s="131"/>
      <c r="D50" s="131"/>
      <c r="E50" s="131"/>
      <c r="F50" s="131"/>
      <c r="G50" s="131"/>
      <c r="H50" s="131"/>
      <c r="I50" s="131"/>
    </row>
    <row r="51" spans="1:9" ht="21.6">
      <c r="A51" s="15" t="s">
        <v>11</v>
      </c>
      <c r="C51" s="130">
        <v>-3904201</v>
      </c>
      <c r="D51" s="130"/>
      <c r="E51" s="130">
        <v>-4107279</v>
      </c>
      <c r="F51" s="130"/>
      <c r="G51" s="45">
        <v>1105646</v>
      </c>
      <c r="H51" s="130"/>
      <c r="I51" s="45">
        <v>-637800</v>
      </c>
    </row>
    <row r="52" spans="1:9" ht="21.6">
      <c r="A52" s="129" t="s">
        <v>13</v>
      </c>
      <c r="C52" s="130">
        <v>-5725300</v>
      </c>
      <c r="D52" s="130"/>
      <c r="E52" s="130">
        <v>-8675080</v>
      </c>
      <c r="F52" s="130"/>
      <c r="G52" s="131">
        <v>-365106</v>
      </c>
      <c r="H52" s="130"/>
      <c r="I52" s="131">
        <v>-164773</v>
      </c>
    </row>
    <row r="53" spans="1:9" ht="21.6">
      <c r="A53" s="15" t="s">
        <v>233</v>
      </c>
      <c r="C53" s="130">
        <v>-4633902</v>
      </c>
      <c r="D53" s="130"/>
      <c r="E53" s="130">
        <v>-8737169</v>
      </c>
      <c r="F53" s="130"/>
      <c r="G53" s="131">
        <v>-62614</v>
      </c>
      <c r="H53" s="130"/>
      <c r="I53" s="131">
        <v>-119916</v>
      </c>
    </row>
    <row r="54" spans="1:9" ht="21.6">
      <c r="A54" s="166" t="s">
        <v>21</v>
      </c>
      <c r="B54" s="85"/>
      <c r="C54" s="130">
        <v>2605030</v>
      </c>
      <c r="D54" s="130"/>
      <c r="E54" s="130">
        <v>-366177</v>
      </c>
      <c r="F54" s="130"/>
      <c r="G54" s="45">
        <v>-23764</v>
      </c>
      <c r="H54" s="130"/>
      <c r="I54" s="45">
        <v>-53141</v>
      </c>
    </row>
    <row r="55" spans="1:9" ht="21.6">
      <c r="A55" s="166" t="s">
        <v>316</v>
      </c>
      <c r="B55" s="85"/>
      <c r="C55" s="130">
        <v>-96912</v>
      </c>
      <c r="D55" s="130"/>
      <c r="E55" s="130">
        <v>-2547</v>
      </c>
      <c r="F55" s="130"/>
      <c r="G55" s="40">
        <v>0</v>
      </c>
      <c r="H55" s="130"/>
      <c r="I55" s="40">
        <v>0</v>
      </c>
    </row>
    <row r="56" spans="1:9" ht="20.85" customHeight="1">
      <c r="A56" s="23" t="s">
        <v>38</v>
      </c>
      <c r="B56" s="86"/>
      <c r="C56" s="130">
        <v>-364685</v>
      </c>
      <c r="D56" s="130"/>
      <c r="E56" s="130">
        <v>437233</v>
      </c>
      <c r="F56" s="130"/>
      <c r="G56" s="130">
        <v>124</v>
      </c>
      <c r="H56" s="130"/>
      <c r="I56" s="130">
        <v>27109</v>
      </c>
    </row>
    <row r="57" spans="1:9" ht="20.85" customHeight="1">
      <c r="A57" s="129" t="s">
        <v>234</v>
      </c>
      <c r="C57" s="130">
        <v>1629615</v>
      </c>
      <c r="D57" s="130"/>
      <c r="E57" s="130">
        <v>4037035</v>
      </c>
      <c r="F57" s="130"/>
      <c r="G57" s="130">
        <v>-112868</v>
      </c>
      <c r="H57" s="130"/>
      <c r="I57" s="130">
        <v>178930</v>
      </c>
    </row>
    <row r="58" spans="1:9" ht="20.85" customHeight="1">
      <c r="A58" s="23" t="s">
        <v>55</v>
      </c>
      <c r="C58" s="41">
        <v>275498</v>
      </c>
      <c r="D58" s="131"/>
      <c r="E58" s="41">
        <v>-2340555</v>
      </c>
      <c r="F58" s="131"/>
      <c r="G58" s="87">
        <v>306902</v>
      </c>
      <c r="H58" s="131"/>
      <c r="I58" s="87">
        <v>153291</v>
      </c>
    </row>
    <row r="59" spans="1:9" ht="20.85" customHeight="1">
      <c r="A59" s="23" t="s">
        <v>278</v>
      </c>
      <c r="C59" s="40">
        <v>-52861</v>
      </c>
      <c r="D59" s="131"/>
      <c r="E59" s="40">
        <v>-227748</v>
      </c>
      <c r="F59" s="131"/>
      <c r="G59" s="40">
        <v>0</v>
      </c>
      <c r="H59" s="131"/>
      <c r="I59" s="40">
        <v>0</v>
      </c>
    </row>
    <row r="60" spans="1:9" ht="21.6">
      <c r="A60" s="15" t="s">
        <v>274</v>
      </c>
      <c r="C60" s="131">
        <v>-77004</v>
      </c>
      <c r="D60" s="131"/>
      <c r="E60" s="131">
        <v>-58768</v>
      </c>
      <c r="F60" s="131"/>
      <c r="G60" s="87">
        <v>-6775</v>
      </c>
      <c r="H60" s="131"/>
      <c r="I60" s="87">
        <v>-37866</v>
      </c>
    </row>
    <row r="61" spans="1:9" ht="21.6">
      <c r="A61" s="129" t="s">
        <v>235</v>
      </c>
      <c r="C61" s="10">
        <v>-3247148</v>
      </c>
      <c r="D61" s="130"/>
      <c r="E61" s="10">
        <v>-5260106</v>
      </c>
      <c r="F61" s="130"/>
      <c r="G61" s="88">
        <v>-3497</v>
      </c>
      <c r="H61" s="55"/>
      <c r="I61" s="88">
        <v>-6633</v>
      </c>
    </row>
    <row r="62" spans="1:9" ht="20.85" customHeight="1">
      <c r="A62" s="3" t="s">
        <v>236</v>
      </c>
      <c r="B62" s="9"/>
      <c r="C62" s="98">
        <f>SUM(C51:C61)+C40</f>
        <v>17987553</v>
      </c>
      <c r="D62" s="12"/>
      <c r="E62" s="98">
        <f>SUM(E51:E61)+E40</f>
        <v>11768262</v>
      </c>
      <c r="F62" s="12"/>
      <c r="G62" s="98">
        <f>SUM(G51:G61)+G40</f>
        <v>1259961</v>
      </c>
      <c r="H62" s="12"/>
      <c r="I62" s="98">
        <f>SUM(I51:I61)+I40</f>
        <v>571078</v>
      </c>
    </row>
    <row r="63" spans="1:9" ht="20.85" customHeight="1">
      <c r="A63" s="3"/>
      <c r="B63" s="9"/>
      <c r="C63" s="22"/>
      <c r="D63" s="12"/>
      <c r="E63" s="22"/>
      <c r="F63" s="12"/>
      <c r="G63" s="22"/>
      <c r="H63" s="12"/>
      <c r="I63" s="22"/>
    </row>
    <row r="64" spans="1:9" ht="20.85" customHeight="1">
      <c r="A64" s="6" t="s">
        <v>237</v>
      </c>
      <c r="B64" s="9"/>
      <c r="C64" s="130"/>
      <c r="D64" s="130"/>
      <c r="E64" s="130"/>
      <c r="F64" s="130"/>
      <c r="G64" s="130"/>
      <c r="H64" s="130"/>
      <c r="I64" s="130"/>
    </row>
    <row r="65" spans="1:9" ht="21.6">
      <c r="A65" s="129" t="s">
        <v>225</v>
      </c>
      <c r="C65" s="131">
        <v>229677</v>
      </c>
      <c r="D65" s="131"/>
      <c r="E65" s="131">
        <v>347680</v>
      </c>
      <c r="F65" s="131"/>
      <c r="G65" s="131">
        <v>282867</v>
      </c>
      <c r="H65" s="131"/>
      <c r="I65" s="131">
        <v>657777</v>
      </c>
    </row>
    <row r="66" spans="1:9" ht="20.85" customHeight="1">
      <c r="A66" s="129" t="s">
        <v>96</v>
      </c>
      <c r="C66" s="68">
        <v>2719931</v>
      </c>
      <c r="D66" s="130"/>
      <c r="E66" s="68">
        <v>10860611</v>
      </c>
      <c r="F66" s="130"/>
      <c r="G66" s="68">
        <v>214496</v>
      </c>
      <c r="H66" s="131"/>
      <c r="I66" s="68">
        <v>5219513</v>
      </c>
    </row>
    <row r="67" spans="1:9" ht="21.6">
      <c r="A67" s="106" t="s">
        <v>293</v>
      </c>
      <c r="C67" s="63">
        <v>0</v>
      </c>
      <c r="D67" s="130"/>
      <c r="E67" s="63">
        <v>0</v>
      </c>
      <c r="F67" s="130"/>
      <c r="G67" s="63">
        <v>-3018860</v>
      </c>
      <c r="H67" s="131"/>
      <c r="I67" s="63">
        <v>4399025</v>
      </c>
    </row>
    <row r="68" spans="1:9" ht="21.6">
      <c r="A68" s="106" t="s">
        <v>317</v>
      </c>
      <c r="C68" s="76">
        <v>283810</v>
      </c>
      <c r="D68" s="130"/>
      <c r="E68" s="76">
        <v>-586358</v>
      </c>
      <c r="F68" s="130"/>
      <c r="G68" s="63">
        <v>0</v>
      </c>
      <c r="H68" s="131"/>
      <c r="I68" s="63">
        <v>0</v>
      </c>
    </row>
    <row r="69" spans="1:9" ht="21.6">
      <c r="A69" s="129" t="s">
        <v>238</v>
      </c>
      <c r="C69" s="131">
        <v>-5776204</v>
      </c>
      <c r="D69" s="131"/>
      <c r="E69" s="131">
        <v>-910166</v>
      </c>
      <c r="F69" s="131"/>
      <c r="G69" s="131">
        <v>-4752022</v>
      </c>
      <c r="H69" s="131"/>
      <c r="I69" s="131">
        <v>-1251381</v>
      </c>
    </row>
    <row r="70" spans="1:9" ht="21.6">
      <c r="A70" s="23" t="s">
        <v>239</v>
      </c>
      <c r="C70" s="115">
        <v>4851980</v>
      </c>
      <c r="D70" s="131"/>
      <c r="E70" s="115">
        <v>1033756</v>
      </c>
      <c r="F70" s="131"/>
      <c r="G70" s="131">
        <v>1617125</v>
      </c>
      <c r="H70" s="131"/>
      <c r="I70" s="131">
        <v>951253</v>
      </c>
    </row>
    <row r="71" spans="1:9" ht="21.6">
      <c r="A71" s="15" t="s">
        <v>327</v>
      </c>
      <c r="C71" s="63">
        <v>-296210</v>
      </c>
      <c r="D71" s="131"/>
      <c r="E71" s="63">
        <v>-1353767</v>
      </c>
      <c r="F71" s="131"/>
      <c r="G71" s="63">
        <v>0</v>
      </c>
      <c r="H71" s="131"/>
      <c r="I71" s="63">
        <v>0</v>
      </c>
    </row>
    <row r="72" spans="1:9" ht="21.6">
      <c r="A72" s="15" t="s">
        <v>339</v>
      </c>
      <c r="C72" s="63">
        <v>49050</v>
      </c>
      <c r="D72" s="130"/>
      <c r="E72" s="63">
        <v>0</v>
      </c>
      <c r="F72" s="130"/>
      <c r="G72" s="63">
        <v>12470000</v>
      </c>
      <c r="H72" s="130"/>
      <c r="I72" s="63">
        <v>0</v>
      </c>
    </row>
    <row r="73" spans="1:9" ht="21.6">
      <c r="A73" s="15" t="s">
        <v>340</v>
      </c>
      <c r="C73" s="63">
        <v>0</v>
      </c>
      <c r="D73" s="130"/>
      <c r="E73" s="63">
        <v>0</v>
      </c>
      <c r="F73" s="130"/>
      <c r="G73" s="63">
        <v>-6500000</v>
      </c>
      <c r="H73" s="130"/>
      <c r="I73" s="63">
        <v>0</v>
      </c>
    </row>
    <row r="74" spans="1:9" ht="20.85" customHeight="1">
      <c r="A74" s="15" t="s">
        <v>295</v>
      </c>
      <c r="C74" s="84"/>
      <c r="D74" s="130"/>
      <c r="E74" s="84"/>
      <c r="F74" s="130"/>
      <c r="G74" s="84"/>
      <c r="H74" s="130"/>
      <c r="I74" s="84"/>
    </row>
    <row r="75" spans="1:9" ht="20.85" customHeight="1">
      <c r="A75" s="15" t="s">
        <v>294</v>
      </c>
      <c r="C75" s="131">
        <v>-13081608</v>
      </c>
      <c r="D75" s="131"/>
      <c r="E75" s="131">
        <v>-11432200</v>
      </c>
      <c r="F75" s="131"/>
      <c r="G75" s="131">
        <v>-159542</v>
      </c>
      <c r="H75" s="131"/>
      <c r="I75" s="131">
        <v>-94442</v>
      </c>
    </row>
    <row r="76" spans="1:9" ht="21.6">
      <c r="A76" s="15" t="s">
        <v>240</v>
      </c>
      <c r="C76" s="63">
        <v>122535</v>
      </c>
      <c r="E76" s="131">
        <v>159852</v>
      </c>
      <c r="F76" s="130"/>
      <c r="G76" s="131">
        <v>19009</v>
      </c>
      <c r="H76" s="130"/>
      <c r="I76" s="131">
        <v>3956</v>
      </c>
    </row>
    <row r="77" spans="1:9" ht="21.6">
      <c r="A77" s="15" t="s">
        <v>241</v>
      </c>
      <c r="C77" s="130">
        <v>-85406</v>
      </c>
      <c r="D77" s="130"/>
      <c r="E77" s="130">
        <v>-162652</v>
      </c>
      <c r="F77" s="130"/>
      <c r="G77" s="63">
        <v>0</v>
      </c>
      <c r="H77" s="130"/>
      <c r="I77" s="130">
        <v>-1031</v>
      </c>
    </row>
    <row r="78" spans="1:9" ht="20.85" customHeight="1">
      <c r="A78" s="15" t="s">
        <v>282</v>
      </c>
      <c r="C78" s="63">
        <v>0</v>
      </c>
      <c r="D78" s="130"/>
      <c r="E78" s="130">
        <v>-192</v>
      </c>
      <c r="F78" s="130"/>
      <c r="G78" s="63">
        <v>0</v>
      </c>
      <c r="H78" s="130"/>
      <c r="I78" s="63">
        <v>0</v>
      </c>
    </row>
    <row r="79" spans="1:9" ht="22.8" customHeight="1">
      <c r="A79" s="15" t="s">
        <v>242</v>
      </c>
      <c r="C79" s="63">
        <v>0</v>
      </c>
      <c r="D79" s="131"/>
      <c r="E79" s="75">
        <v>10</v>
      </c>
      <c r="F79" s="89"/>
      <c r="G79" s="63">
        <v>0</v>
      </c>
      <c r="H79" s="89"/>
      <c r="I79" s="75">
        <v>12</v>
      </c>
    </row>
    <row r="80" spans="1:9" ht="22.8" customHeight="1">
      <c r="A80" s="15" t="s">
        <v>243</v>
      </c>
      <c r="C80" s="54">
        <v>0</v>
      </c>
      <c r="D80" s="130"/>
      <c r="E80" s="10">
        <v>-207</v>
      </c>
      <c r="F80" s="130"/>
      <c r="G80" s="63">
        <v>0</v>
      </c>
      <c r="H80" s="130"/>
      <c r="I80" s="63">
        <v>0</v>
      </c>
    </row>
    <row r="81" spans="1:9" ht="22.8" customHeight="1">
      <c r="A81" s="3" t="s">
        <v>244</v>
      </c>
      <c r="B81" s="9"/>
      <c r="C81" s="52">
        <f>SUM(C65:C78)+SUM(C79:C80)</f>
        <v>-10982445</v>
      </c>
      <c r="D81" s="12"/>
      <c r="E81" s="52">
        <f>SUM(E65:E78)+SUM(E79:E80)</f>
        <v>-2043633</v>
      </c>
      <c r="F81" s="12"/>
      <c r="G81" s="42">
        <f>SUM(G65:G78)+SUM(G79:G80)</f>
        <v>173073</v>
      </c>
      <c r="H81" s="12"/>
      <c r="I81" s="42">
        <f>SUM(I65:I78)+SUM(I79:I80)</f>
        <v>9884682</v>
      </c>
    </row>
    <row r="82" spans="1:9" ht="20.85" customHeight="1">
      <c r="A82" s="5" t="s">
        <v>0</v>
      </c>
      <c r="B82" s="81"/>
      <c r="G82" s="240"/>
      <c r="H82" s="240"/>
      <c r="I82" s="240"/>
    </row>
    <row r="83" spans="1:9" ht="20.85" customHeight="1">
      <c r="A83" s="5" t="s">
        <v>217</v>
      </c>
      <c r="B83" s="81"/>
      <c r="G83" s="240"/>
      <c r="H83" s="240"/>
      <c r="I83" s="240"/>
    </row>
    <row r="84" spans="1:9" ht="22.8" customHeight="1">
      <c r="A84" s="82"/>
      <c r="B84" s="3"/>
      <c r="H84" s="4"/>
      <c r="I84" s="59" t="s">
        <v>2</v>
      </c>
    </row>
    <row r="85" spans="1:9" ht="22.8" customHeight="1">
      <c r="A85" s="1"/>
      <c r="B85" s="129"/>
      <c r="C85" s="234" t="s">
        <v>3</v>
      </c>
      <c r="D85" s="234"/>
      <c r="E85" s="234"/>
      <c r="F85" s="29"/>
      <c r="G85" s="234" t="s">
        <v>4</v>
      </c>
      <c r="H85" s="234"/>
      <c r="I85" s="234"/>
    </row>
    <row r="86" spans="1:9" s="18" customFormat="1" ht="22.8" customHeight="1">
      <c r="A86" s="1"/>
      <c r="B86" s="129"/>
      <c r="C86" s="238" t="s">
        <v>135</v>
      </c>
      <c r="D86" s="238"/>
      <c r="E86" s="238"/>
      <c r="F86" s="60"/>
      <c r="G86" s="238" t="s">
        <v>135</v>
      </c>
      <c r="H86" s="238"/>
      <c r="I86" s="238"/>
    </row>
    <row r="87" spans="1:9" ht="22.8" customHeight="1">
      <c r="A87" s="1"/>
      <c r="B87" s="129"/>
      <c r="C87" s="235" t="s">
        <v>91</v>
      </c>
      <c r="D87" s="235"/>
      <c r="E87" s="235"/>
      <c r="F87" s="225"/>
      <c r="G87" s="235" t="s">
        <v>91</v>
      </c>
      <c r="H87" s="235"/>
      <c r="I87" s="235"/>
    </row>
    <row r="88" spans="1:9" ht="22.8" customHeight="1">
      <c r="A88" s="1"/>
      <c r="B88" s="2" t="s">
        <v>6</v>
      </c>
      <c r="C88" s="83" t="s">
        <v>291</v>
      </c>
      <c r="D88" s="30"/>
      <c r="E88" s="83" t="s">
        <v>218</v>
      </c>
      <c r="F88" s="17"/>
      <c r="G88" s="83" t="s">
        <v>291</v>
      </c>
      <c r="H88" s="30"/>
      <c r="I88" s="83" t="s">
        <v>218</v>
      </c>
    </row>
    <row r="89" spans="1:9" ht="22.8" customHeight="1">
      <c r="A89" s="6" t="s">
        <v>245</v>
      </c>
      <c r="B89" s="9"/>
      <c r="C89" s="131"/>
      <c r="D89" s="131"/>
      <c r="E89" s="131"/>
      <c r="F89" s="131"/>
      <c r="G89" s="131"/>
      <c r="H89" s="131"/>
      <c r="I89" s="131"/>
    </row>
    <row r="90" spans="1:9" ht="22.8" customHeight="1">
      <c r="A90" s="23" t="s">
        <v>246</v>
      </c>
      <c r="B90" s="9"/>
      <c r="C90" s="131"/>
      <c r="D90" s="131"/>
      <c r="E90" s="131"/>
      <c r="F90" s="131"/>
      <c r="G90" s="131"/>
      <c r="H90" s="131"/>
      <c r="I90" s="131"/>
    </row>
    <row r="91" spans="1:9" ht="22.8" customHeight="1">
      <c r="A91" s="23" t="s">
        <v>247</v>
      </c>
      <c r="C91" s="130">
        <v>11218762</v>
      </c>
      <c r="D91" s="130"/>
      <c r="E91" s="130">
        <v>-10086507</v>
      </c>
      <c r="F91" s="130"/>
      <c r="G91" s="63">
        <v>0</v>
      </c>
      <c r="H91" s="130"/>
      <c r="I91" s="63">
        <v>-5400000</v>
      </c>
    </row>
    <row r="92" spans="1:9" ht="22.8" customHeight="1">
      <c r="A92" s="23" t="s">
        <v>328</v>
      </c>
      <c r="C92" s="32">
        <v>-1070536</v>
      </c>
      <c r="D92" s="130"/>
      <c r="E92" s="32">
        <v>-23107845</v>
      </c>
      <c r="F92" s="130"/>
      <c r="G92" s="63">
        <v>-3221712</v>
      </c>
      <c r="H92" s="130"/>
      <c r="I92" s="63">
        <v>-10974723</v>
      </c>
    </row>
    <row r="93" spans="1:9" ht="22.8" customHeight="1">
      <c r="A93" s="23" t="s">
        <v>279</v>
      </c>
      <c r="C93" s="32"/>
      <c r="D93" s="130"/>
      <c r="E93" s="32"/>
      <c r="F93" s="130"/>
      <c r="G93" s="63"/>
      <c r="H93" s="130"/>
      <c r="I93" s="63"/>
    </row>
    <row r="94" spans="1:9" ht="23.25" customHeight="1">
      <c r="A94" s="23" t="s">
        <v>280</v>
      </c>
      <c r="C94" s="68">
        <v>591180</v>
      </c>
      <c r="D94" s="131"/>
      <c r="E94" s="68">
        <v>407706</v>
      </c>
      <c r="F94" s="131"/>
      <c r="G94" s="63">
        <v>14400000</v>
      </c>
      <c r="H94" s="131"/>
      <c r="I94" s="63">
        <v>-13250742</v>
      </c>
    </row>
    <row r="95" spans="1:9" ht="23.25" customHeight="1">
      <c r="A95" s="23" t="s">
        <v>248</v>
      </c>
      <c r="C95" s="63">
        <v>0</v>
      </c>
      <c r="D95" s="131"/>
      <c r="E95" s="68">
        <v>11208</v>
      </c>
      <c r="F95" s="131"/>
      <c r="G95" s="63">
        <v>0</v>
      </c>
      <c r="H95" s="131"/>
      <c r="I95" s="63">
        <v>0</v>
      </c>
    </row>
    <row r="96" spans="1:9" ht="23.25" customHeight="1">
      <c r="A96" s="23" t="s">
        <v>249</v>
      </c>
      <c r="C96" s="63">
        <v>-2763703</v>
      </c>
      <c r="D96" s="131"/>
      <c r="E96" s="63">
        <v>-2427116</v>
      </c>
      <c r="F96" s="131"/>
      <c r="G96" s="63">
        <v>-139203</v>
      </c>
      <c r="H96" s="131"/>
      <c r="I96" s="63">
        <v>-153959</v>
      </c>
    </row>
    <row r="97" spans="1:9" ht="23.25" customHeight="1">
      <c r="A97" s="129" t="s">
        <v>250</v>
      </c>
      <c r="C97" s="68">
        <v>41400642</v>
      </c>
      <c r="D97" s="130"/>
      <c r="E97" s="68">
        <v>12816527</v>
      </c>
      <c r="F97" s="130"/>
      <c r="G97" s="63">
        <v>0</v>
      </c>
      <c r="H97" s="130"/>
      <c r="I97" s="63">
        <v>0</v>
      </c>
    </row>
    <row r="98" spans="1:9" ht="23.25" customHeight="1">
      <c r="A98" s="129" t="s">
        <v>251</v>
      </c>
      <c r="C98" s="131">
        <v>-19288873</v>
      </c>
      <c r="D98" s="131"/>
      <c r="E98" s="131">
        <v>-8269926</v>
      </c>
      <c r="F98" s="131"/>
      <c r="G98" s="63">
        <v>0</v>
      </c>
      <c r="H98" s="131"/>
      <c r="I98" s="63">
        <v>0</v>
      </c>
    </row>
    <row r="99" spans="1:9" ht="22.8" customHeight="1">
      <c r="A99" s="15" t="s">
        <v>252</v>
      </c>
      <c r="B99" s="2">
        <v>7</v>
      </c>
      <c r="C99" s="48">
        <v>10150000</v>
      </c>
      <c r="D99" s="131"/>
      <c r="E99" s="48">
        <v>30000000</v>
      </c>
      <c r="F99" s="131"/>
      <c r="G99" s="63">
        <v>0</v>
      </c>
      <c r="H99" s="131"/>
      <c r="I99" s="63">
        <v>30000000</v>
      </c>
    </row>
    <row r="100" spans="1:9" ht="23.25" customHeight="1">
      <c r="A100" s="15" t="s">
        <v>253</v>
      </c>
      <c r="B100" s="2">
        <v>7</v>
      </c>
      <c r="C100" s="48">
        <v>-17435204</v>
      </c>
      <c r="D100" s="131"/>
      <c r="E100" s="48">
        <v>-11950000</v>
      </c>
      <c r="F100" s="131"/>
      <c r="G100" s="63">
        <v>-7600000</v>
      </c>
      <c r="H100" s="131"/>
      <c r="I100" s="63">
        <v>0</v>
      </c>
    </row>
    <row r="101" spans="1:9" ht="23.25" customHeight="1">
      <c r="A101" s="15" t="s">
        <v>318</v>
      </c>
      <c r="B101" s="2">
        <v>8</v>
      </c>
      <c r="C101" s="48">
        <v>15000000</v>
      </c>
      <c r="D101" s="131"/>
      <c r="E101" s="48">
        <v>0</v>
      </c>
      <c r="F101" s="131"/>
      <c r="G101" s="63">
        <v>15000000</v>
      </c>
      <c r="H101" s="131"/>
      <c r="I101" s="63">
        <v>0</v>
      </c>
    </row>
    <row r="102" spans="1:9" ht="23.25" customHeight="1">
      <c r="A102" s="15" t="s">
        <v>319</v>
      </c>
      <c r="B102" s="2">
        <v>8</v>
      </c>
      <c r="C102" s="48">
        <v>-15000000</v>
      </c>
      <c r="D102" s="131"/>
      <c r="E102" s="48">
        <v>0</v>
      </c>
      <c r="F102" s="131"/>
      <c r="G102" s="63">
        <v>-15000000</v>
      </c>
      <c r="H102" s="131"/>
      <c r="I102" s="63">
        <v>0</v>
      </c>
    </row>
    <row r="103" spans="1:9" ht="23.1" customHeight="1">
      <c r="A103" s="15" t="s">
        <v>254</v>
      </c>
      <c r="C103" s="131">
        <v>-157366</v>
      </c>
      <c r="D103" s="131"/>
      <c r="E103" s="131">
        <v>-61447</v>
      </c>
      <c r="F103" s="131"/>
      <c r="G103" s="63">
        <v>-92113</v>
      </c>
      <c r="H103" s="131"/>
      <c r="I103" s="63">
        <v>-16358</v>
      </c>
    </row>
    <row r="104" spans="1:9" ht="23.25" customHeight="1">
      <c r="A104" s="129" t="s">
        <v>255</v>
      </c>
      <c r="C104" s="131">
        <v>-9424098</v>
      </c>
      <c r="D104" s="131"/>
      <c r="E104" s="131">
        <v>-7328401</v>
      </c>
      <c r="F104" s="131"/>
      <c r="G104" s="131">
        <v>-2908415</v>
      </c>
      <c r="H104" s="131"/>
      <c r="I104" s="131">
        <v>-2572353</v>
      </c>
    </row>
    <row r="105" spans="1:9" ht="23.25" customHeight="1">
      <c r="A105" s="15" t="s">
        <v>256</v>
      </c>
      <c r="C105" s="131">
        <v>-244738</v>
      </c>
      <c r="D105" s="131"/>
      <c r="E105" s="131">
        <v>-97711</v>
      </c>
      <c r="F105" s="131"/>
      <c r="G105" s="63">
        <v>0</v>
      </c>
      <c r="H105" s="131"/>
      <c r="I105" s="63">
        <v>0</v>
      </c>
    </row>
    <row r="106" spans="1:9" ht="23.25" customHeight="1">
      <c r="A106" s="15" t="s">
        <v>277</v>
      </c>
      <c r="C106" s="131">
        <v>-1983844</v>
      </c>
      <c r="D106" s="131"/>
      <c r="E106" s="131">
        <v>-4792007</v>
      </c>
      <c r="F106" s="131"/>
      <c r="G106" s="63">
        <v>-2101671</v>
      </c>
      <c r="H106" s="131"/>
      <c r="I106" s="63">
        <v>-5047707</v>
      </c>
    </row>
    <row r="107" spans="1:9" ht="23.25" customHeight="1">
      <c r="A107" s="15" t="s">
        <v>257</v>
      </c>
      <c r="C107" s="48">
        <v>0</v>
      </c>
      <c r="D107" s="131"/>
      <c r="E107" s="131">
        <v>52848</v>
      </c>
      <c r="F107" s="131"/>
      <c r="G107" s="63">
        <v>0</v>
      </c>
      <c r="H107" s="131"/>
      <c r="I107" s="63">
        <v>0</v>
      </c>
    </row>
    <row r="108" spans="1:9" ht="23.25" customHeight="1">
      <c r="A108" s="15" t="s">
        <v>329</v>
      </c>
      <c r="B108" s="2">
        <v>4</v>
      </c>
      <c r="C108" s="10">
        <v>-29789410</v>
      </c>
      <c r="D108" s="131"/>
      <c r="E108" s="10">
        <v>-3729</v>
      </c>
      <c r="F108" s="131"/>
      <c r="G108" s="54">
        <v>0</v>
      </c>
      <c r="H108" s="131"/>
      <c r="I108" s="54">
        <v>0</v>
      </c>
    </row>
    <row r="109" spans="1:9" ht="23.25" customHeight="1">
      <c r="A109" s="3" t="s">
        <v>330</v>
      </c>
      <c r="B109" s="9"/>
      <c r="C109" s="52">
        <f>SUM(C91:C108)</f>
        <v>-18797188</v>
      </c>
      <c r="D109" s="12"/>
      <c r="E109" s="52">
        <f>SUM(E91:E108)</f>
        <v>-24836400</v>
      </c>
      <c r="F109" s="12"/>
      <c r="G109" s="52">
        <f>SUM(G91:G108)</f>
        <v>-1663114</v>
      </c>
      <c r="H109" s="12"/>
      <c r="I109" s="52">
        <f>SUM(I91:I108)</f>
        <v>-7415842</v>
      </c>
    </row>
    <row r="110" spans="1:9" ht="23.25" customHeight="1">
      <c r="A110" s="3"/>
      <c r="B110" s="9"/>
      <c r="C110" s="22"/>
      <c r="D110" s="12"/>
      <c r="E110" s="22"/>
      <c r="F110" s="12"/>
      <c r="G110" s="22"/>
      <c r="H110" s="12"/>
      <c r="I110" s="22"/>
    </row>
    <row r="111" spans="1:9" ht="23.25" customHeight="1">
      <c r="A111" s="3"/>
      <c r="B111" s="9"/>
      <c r="C111" s="22"/>
      <c r="D111" s="12"/>
      <c r="E111" s="22"/>
      <c r="F111" s="12"/>
      <c r="G111" s="22"/>
      <c r="H111" s="12"/>
      <c r="I111" s="22"/>
    </row>
    <row r="112" spans="1:9" ht="23.25" customHeight="1">
      <c r="A112" s="5" t="s">
        <v>0</v>
      </c>
      <c r="B112" s="81"/>
      <c r="G112" s="240"/>
      <c r="H112" s="240"/>
      <c r="I112" s="240"/>
    </row>
    <row r="113" spans="1:9" ht="23.25" customHeight="1">
      <c r="A113" s="5" t="s">
        <v>217</v>
      </c>
      <c r="B113" s="81"/>
      <c r="G113" s="240"/>
      <c r="H113" s="240"/>
      <c r="I113" s="240"/>
    </row>
    <row r="114" spans="1:9" ht="22.8" customHeight="1">
      <c r="A114" s="82"/>
      <c r="B114" s="3"/>
      <c r="H114" s="90"/>
      <c r="I114" s="59" t="s">
        <v>2</v>
      </c>
    </row>
    <row r="115" spans="1:9" s="18" customFormat="1" ht="22.8" customHeight="1">
      <c r="A115" s="1"/>
      <c r="B115" s="129"/>
      <c r="C115" s="234" t="s">
        <v>3</v>
      </c>
      <c r="D115" s="234"/>
      <c r="E115" s="234"/>
      <c r="F115" s="29"/>
      <c r="G115" s="234" t="s">
        <v>4</v>
      </c>
      <c r="H115" s="234"/>
      <c r="I115" s="234"/>
    </row>
    <row r="116" spans="1:9" ht="23.25" customHeight="1">
      <c r="A116" s="1"/>
      <c r="B116" s="129"/>
      <c r="C116" s="238" t="s">
        <v>135</v>
      </c>
      <c r="D116" s="238"/>
      <c r="E116" s="238"/>
      <c r="F116" s="60"/>
      <c r="G116" s="238" t="s">
        <v>135</v>
      </c>
      <c r="H116" s="238"/>
      <c r="I116" s="238"/>
    </row>
    <row r="117" spans="1:9" ht="23.25" customHeight="1">
      <c r="A117" s="1"/>
      <c r="B117" s="129"/>
      <c r="C117" s="235" t="s">
        <v>91</v>
      </c>
      <c r="D117" s="235"/>
      <c r="E117" s="235"/>
      <c r="F117" s="225"/>
      <c r="G117" s="235" t="s">
        <v>91</v>
      </c>
      <c r="H117" s="235"/>
      <c r="I117" s="235"/>
    </row>
    <row r="118" spans="1:9" ht="23.25" customHeight="1">
      <c r="A118" s="1"/>
      <c r="C118" s="83" t="s">
        <v>291</v>
      </c>
      <c r="D118" s="30"/>
      <c r="E118" s="83" t="s">
        <v>218</v>
      </c>
      <c r="F118" s="17"/>
      <c r="G118" s="83" t="s">
        <v>291</v>
      </c>
      <c r="H118" s="30"/>
      <c r="I118" s="83" t="s">
        <v>218</v>
      </c>
    </row>
    <row r="119" spans="1:9" ht="23.25" customHeight="1">
      <c r="A119" s="23" t="s">
        <v>258</v>
      </c>
      <c r="C119" s="38"/>
      <c r="D119" s="30"/>
      <c r="E119" s="38"/>
      <c r="F119" s="17"/>
      <c r="G119" s="38"/>
      <c r="H119" s="30"/>
      <c r="I119" s="38"/>
    </row>
    <row r="120" spans="1:9" ht="23.25" customHeight="1">
      <c r="A120" s="23" t="s">
        <v>259</v>
      </c>
      <c r="C120" s="32">
        <f>C62+C81+C109</f>
        <v>-11792080</v>
      </c>
      <c r="D120" s="32"/>
      <c r="E120" s="32">
        <f>E62+E81+E109</f>
        <v>-15111771</v>
      </c>
      <c r="F120" s="32"/>
      <c r="G120" s="32">
        <f>G62+G81+G109</f>
        <v>-230080</v>
      </c>
      <c r="H120" s="32"/>
      <c r="I120" s="32">
        <f>I62+I81+I109</f>
        <v>3039918</v>
      </c>
    </row>
    <row r="121" spans="1:9" ht="23.25" customHeight="1">
      <c r="A121" s="129" t="s">
        <v>260</v>
      </c>
      <c r="D121" s="131"/>
      <c r="F121" s="131"/>
      <c r="G121" s="131"/>
      <c r="H121" s="131"/>
      <c r="I121" s="131"/>
    </row>
    <row r="122" spans="1:9" s="23" customFormat="1" ht="23.25" customHeight="1">
      <c r="A122" s="129" t="s">
        <v>261</v>
      </c>
      <c r="B122" s="2"/>
      <c r="C122" s="10">
        <v>1175999</v>
      </c>
      <c r="D122" s="130"/>
      <c r="E122" s="10">
        <v>1810515</v>
      </c>
      <c r="F122" s="130"/>
      <c r="G122" s="10">
        <v>94</v>
      </c>
      <c r="H122" s="130"/>
      <c r="I122" s="10">
        <v>100</v>
      </c>
    </row>
    <row r="123" spans="1:9" ht="23.25" customHeight="1">
      <c r="A123" s="3" t="s">
        <v>262</v>
      </c>
      <c r="B123" s="9"/>
      <c r="C123" s="53">
        <f>SUM(C120:C122)</f>
        <v>-10616081</v>
      </c>
      <c r="D123" s="22"/>
      <c r="E123" s="53">
        <f>SUM(E120:E122)</f>
        <v>-13301256</v>
      </c>
      <c r="F123" s="22"/>
      <c r="G123" s="22">
        <f>SUM(G120:G122)</f>
        <v>-229986</v>
      </c>
      <c r="H123" s="22"/>
      <c r="I123" s="22">
        <f>SUM(I120:I122)</f>
        <v>3040018</v>
      </c>
    </row>
    <row r="124" spans="1:9" ht="23.25" customHeight="1">
      <c r="A124" s="23" t="s">
        <v>263</v>
      </c>
      <c r="C124" s="10">
        <v>35285883</v>
      </c>
      <c r="D124" s="131"/>
      <c r="E124" s="10">
        <v>54406515</v>
      </c>
      <c r="F124" s="131"/>
      <c r="G124" s="10">
        <v>2678546</v>
      </c>
      <c r="H124" s="131"/>
      <c r="I124" s="10">
        <v>2812094</v>
      </c>
    </row>
    <row r="125" spans="1:9" ht="23.25" customHeight="1" thickBot="1">
      <c r="A125" s="3" t="s">
        <v>264</v>
      </c>
      <c r="B125" s="9"/>
      <c r="C125" s="74">
        <f>SUM(C123:C124)</f>
        <v>24669802</v>
      </c>
      <c r="D125" s="12"/>
      <c r="E125" s="74">
        <f>SUM(E123:E124)</f>
        <v>41105259</v>
      </c>
      <c r="F125" s="12"/>
      <c r="G125" s="11">
        <f>SUM(G123:G124)</f>
        <v>2448560</v>
      </c>
      <c r="H125" s="12"/>
      <c r="I125" s="11">
        <f>SUM(I123:I124)</f>
        <v>5852112</v>
      </c>
    </row>
    <row r="126" spans="1:9" ht="23.25" customHeight="1" thickTop="1">
      <c r="A126" s="102"/>
      <c r="B126" s="9"/>
      <c r="C126" s="53"/>
      <c r="D126" s="12"/>
      <c r="E126" s="53"/>
      <c r="F126" s="12"/>
      <c r="G126" s="22"/>
      <c r="H126" s="12"/>
      <c r="I126" s="22"/>
    </row>
    <row r="127" spans="1:9" s="3" customFormat="1" ht="23.25" customHeight="1">
      <c r="A127" s="6" t="s">
        <v>265</v>
      </c>
      <c r="B127" s="9"/>
      <c r="C127" s="131"/>
      <c r="D127" s="131"/>
      <c r="E127" s="131"/>
      <c r="F127" s="131"/>
      <c r="G127" s="131"/>
      <c r="H127" s="131"/>
      <c r="I127" s="131"/>
    </row>
    <row r="128" spans="1:9" ht="22.8" customHeight="1">
      <c r="A128" s="91" t="s">
        <v>266</v>
      </c>
      <c r="B128" s="9"/>
      <c r="C128" s="130"/>
      <c r="D128" s="130"/>
      <c r="E128" s="130"/>
      <c r="F128" s="130"/>
      <c r="G128" s="130"/>
      <c r="H128" s="130"/>
      <c r="I128" s="130"/>
    </row>
    <row r="129" spans="1:11" ht="23.25" customHeight="1">
      <c r="A129" s="94" t="s">
        <v>267</v>
      </c>
      <c r="C129" s="130"/>
      <c r="D129" s="130"/>
      <c r="E129" s="130"/>
      <c r="F129" s="130"/>
      <c r="G129" s="130"/>
      <c r="H129" s="130"/>
      <c r="I129" s="130"/>
      <c r="K129" s="23"/>
    </row>
    <row r="130" spans="1:11" ht="23.25" customHeight="1">
      <c r="A130" s="94" t="s">
        <v>10</v>
      </c>
      <c r="C130" s="130">
        <v>26842628</v>
      </c>
      <c r="D130" s="130"/>
      <c r="E130" s="130">
        <v>43067257</v>
      </c>
      <c r="F130" s="130"/>
      <c r="G130" s="130">
        <v>2448560</v>
      </c>
      <c r="H130" s="130"/>
      <c r="I130" s="130">
        <v>5852112</v>
      </c>
    </row>
    <row r="131" spans="1:11" ht="23.25" customHeight="1">
      <c r="A131" s="94" t="s">
        <v>268</v>
      </c>
      <c r="C131" s="10">
        <v>-2172826</v>
      </c>
      <c r="D131" s="130"/>
      <c r="E131" s="10">
        <v>-1961998</v>
      </c>
      <c r="F131" s="130"/>
      <c r="G131" s="54">
        <v>0</v>
      </c>
      <c r="H131" s="130"/>
      <c r="I131" s="54">
        <v>0</v>
      </c>
    </row>
    <row r="132" spans="1:11" ht="23.25" customHeight="1" thickBot="1">
      <c r="A132" s="102" t="s">
        <v>269</v>
      </c>
      <c r="B132" s="9"/>
      <c r="C132" s="74">
        <f>SUM(C130:C131)</f>
        <v>24669802</v>
      </c>
      <c r="D132" s="12"/>
      <c r="E132" s="74">
        <f>SUM(E130:E131)</f>
        <v>41105259</v>
      </c>
      <c r="F132" s="12"/>
      <c r="G132" s="11">
        <f>SUM(G130:G131)</f>
        <v>2448560</v>
      </c>
      <c r="H132" s="12"/>
      <c r="I132" s="11">
        <f>SUM(I130:I131)</f>
        <v>5852112</v>
      </c>
    </row>
    <row r="133" spans="1:11" ht="23.25" customHeight="1" thickTop="1">
      <c r="A133" s="102"/>
      <c r="B133" s="9"/>
      <c r="C133" s="53"/>
      <c r="D133" s="12"/>
      <c r="E133" s="53"/>
      <c r="F133" s="12"/>
      <c r="G133" s="22"/>
      <c r="H133" s="12"/>
      <c r="I133" s="22"/>
    </row>
    <row r="134" spans="1:11" ht="23.25" customHeight="1">
      <c r="A134" s="128" t="s">
        <v>270</v>
      </c>
      <c r="B134" s="127"/>
      <c r="C134" s="106"/>
      <c r="D134" s="12"/>
      <c r="E134" s="53"/>
      <c r="F134" s="12"/>
      <c r="G134" s="22"/>
      <c r="H134" s="12"/>
      <c r="I134" s="22"/>
    </row>
    <row r="135" spans="1:11" ht="6" customHeight="1">
      <c r="A135" s="140"/>
      <c r="B135" s="141"/>
      <c r="C135" s="142"/>
      <c r="D135" s="143"/>
      <c r="E135" s="142"/>
      <c r="F135" s="143"/>
      <c r="G135" s="144"/>
      <c r="H135" s="143"/>
      <c r="I135" s="144"/>
    </row>
    <row r="136" spans="1:11" ht="23.25" customHeight="1">
      <c r="A136" s="174" t="s">
        <v>355</v>
      </c>
      <c r="B136" s="127"/>
      <c r="C136" s="106"/>
      <c r="D136" s="114"/>
      <c r="E136" s="103"/>
      <c r="F136" s="114"/>
      <c r="G136" s="114"/>
      <c r="H136" s="114"/>
      <c r="I136" s="114"/>
    </row>
    <row r="137" spans="1:11" ht="23.25" customHeight="1">
      <c r="A137" s="141" t="s">
        <v>342</v>
      </c>
      <c r="B137" s="127"/>
      <c r="C137" s="106"/>
      <c r="D137" s="12"/>
      <c r="E137" s="53"/>
      <c r="F137" s="12"/>
      <c r="G137" s="22"/>
      <c r="H137" s="12"/>
      <c r="I137" s="22"/>
    </row>
    <row r="138" spans="1:11" ht="6" customHeight="1">
      <c r="A138" s="140"/>
      <c r="B138" s="141"/>
      <c r="C138" s="142"/>
      <c r="D138" s="143"/>
      <c r="E138" s="142"/>
      <c r="F138" s="143"/>
      <c r="G138" s="144"/>
      <c r="H138" s="143"/>
      <c r="I138" s="144"/>
    </row>
    <row r="139" spans="1:11" s="106" customFormat="1" ht="23.25" customHeight="1">
      <c r="A139" s="174" t="s">
        <v>356</v>
      </c>
      <c r="B139" s="127"/>
      <c r="D139" s="114"/>
      <c r="E139" s="103"/>
      <c r="F139" s="114"/>
      <c r="G139" s="114"/>
      <c r="H139" s="114"/>
      <c r="I139" s="114"/>
    </row>
    <row r="140" spans="1:11" s="106" customFormat="1" ht="23.25" customHeight="1">
      <c r="A140" s="140" t="s">
        <v>354</v>
      </c>
      <c r="B140" s="127"/>
      <c r="D140" s="114"/>
      <c r="E140" s="103"/>
      <c r="F140" s="114"/>
      <c r="G140" s="114"/>
      <c r="H140" s="114"/>
      <c r="I140" s="114"/>
    </row>
    <row r="141" spans="1:11" ht="6" customHeight="1">
      <c r="A141" s="140"/>
      <c r="B141" s="141"/>
      <c r="C141" s="142"/>
      <c r="D141" s="143"/>
      <c r="E141" s="142"/>
      <c r="F141" s="143"/>
      <c r="G141" s="144"/>
      <c r="H141" s="143"/>
      <c r="I141" s="144"/>
    </row>
    <row r="142" spans="1:11" s="106" customFormat="1" ht="23.25" customHeight="1">
      <c r="A142" s="174" t="s">
        <v>349</v>
      </c>
      <c r="B142" s="127"/>
      <c r="D142" s="114"/>
      <c r="E142" s="103"/>
      <c r="F142" s="114"/>
      <c r="G142" s="114"/>
      <c r="H142" s="114"/>
      <c r="I142" s="114"/>
    </row>
    <row r="143" spans="1:11" s="106" customFormat="1" ht="23.25" customHeight="1">
      <c r="A143" s="174" t="s">
        <v>348</v>
      </c>
      <c r="B143" s="127"/>
      <c r="D143" s="114"/>
      <c r="E143" s="103"/>
      <c r="F143" s="114"/>
      <c r="G143" s="114"/>
      <c r="H143" s="114"/>
      <c r="I143" s="114"/>
    </row>
    <row r="144" spans="1:11" s="106" customFormat="1" ht="23.25" customHeight="1">
      <c r="A144" s="174" t="s">
        <v>357</v>
      </c>
      <c r="B144" s="127"/>
      <c r="D144" s="114"/>
      <c r="E144" s="103"/>
      <c r="F144" s="114"/>
      <c r="G144" s="114"/>
      <c r="H144" s="114"/>
      <c r="I144" s="114"/>
    </row>
    <row r="145" spans="1:9" ht="6" customHeight="1">
      <c r="A145" s="140"/>
      <c r="B145" s="141"/>
      <c r="C145" s="142"/>
      <c r="D145" s="143"/>
      <c r="E145" s="142"/>
      <c r="F145" s="143"/>
      <c r="G145" s="144"/>
      <c r="H145" s="143"/>
      <c r="I145" s="144"/>
    </row>
    <row r="146" spans="1:9" ht="23.25" customHeight="1">
      <c r="A146" s="140" t="s">
        <v>351</v>
      </c>
      <c r="B146" s="127"/>
      <c r="C146" s="106"/>
      <c r="D146" s="12"/>
      <c r="E146" s="53"/>
      <c r="F146" s="12"/>
      <c r="G146" s="22"/>
      <c r="H146" s="12"/>
      <c r="I146" s="22"/>
    </row>
    <row r="147" spans="1:9" ht="23.25" customHeight="1">
      <c r="A147" s="174" t="s">
        <v>358</v>
      </c>
      <c r="B147" s="127"/>
      <c r="C147" s="106"/>
      <c r="D147" s="12"/>
      <c r="E147" s="53"/>
      <c r="F147" s="12"/>
      <c r="G147" s="22"/>
      <c r="H147" s="12"/>
      <c r="I147" s="22"/>
    </row>
    <row r="148" spans="1:9" ht="6" customHeight="1">
      <c r="A148" s="140"/>
      <c r="B148" s="141"/>
      <c r="C148" s="142"/>
      <c r="D148" s="143"/>
      <c r="E148" s="142"/>
      <c r="F148" s="143"/>
      <c r="G148" s="144"/>
      <c r="H148" s="143"/>
      <c r="I148" s="144"/>
    </row>
    <row r="149" spans="1:9" ht="23.25" customHeight="1">
      <c r="A149" s="140" t="s">
        <v>350</v>
      </c>
      <c r="B149" s="106"/>
      <c r="C149" s="106"/>
      <c r="D149" s="106"/>
      <c r="E149" s="106"/>
      <c r="F149" s="106"/>
      <c r="G149" s="106"/>
      <c r="H149" s="106"/>
      <c r="I149" s="106"/>
    </row>
    <row r="150" spans="1:9" ht="23.25" customHeight="1">
      <c r="A150" s="106" t="s">
        <v>353</v>
      </c>
      <c r="B150" s="148"/>
      <c r="C150" s="2"/>
      <c r="D150" s="108"/>
      <c r="E150" s="108"/>
      <c r="F150" s="108"/>
      <c r="G150" s="108"/>
      <c r="H150" s="108"/>
      <c r="I150" s="108"/>
    </row>
    <row r="151" spans="1:9" ht="23.25" customHeight="1">
      <c r="A151" s="149" t="s">
        <v>352</v>
      </c>
      <c r="B151" s="148"/>
      <c r="C151" s="2"/>
      <c r="D151" s="108"/>
      <c r="E151" s="108"/>
      <c r="F151" s="108"/>
      <c r="G151" s="108"/>
      <c r="H151" s="108"/>
      <c r="I151" s="108"/>
    </row>
    <row r="152" spans="1:9" ht="23.25" customHeight="1">
      <c r="A152" s="166" t="s">
        <v>347</v>
      </c>
      <c r="B152" s="148"/>
      <c r="C152" s="2"/>
      <c r="D152" s="108"/>
      <c r="E152" s="108"/>
      <c r="F152" s="108"/>
      <c r="G152" s="108"/>
      <c r="H152" s="108"/>
      <c r="I152" s="108"/>
    </row>
    <row r="153" spans="1:9" ht="16.95" customHeight="1">
      <c r="B153" s="9"/>
    </row>
    <row r="154" spans="1:9" ht="23.25" customHeight="1">
      <c r="B154" s="93"/>
      <c r="C154" s="93"/>
      <c r="D154" s="93"/>
      <c r="E154" s="93"/>
      <c r="F154" s="93"/>
      <c r="G154" s="93"/>
      <c r="H154" s="93"/>
      <c r="I154" s="93"/>
    </row>
  </sheetData>
  <mergeCells count="33">
    <mergeCell ref="C49:I49"/>
    <mergeCell ref="G42:I42"/>
    <mergeCell ref="G43:I43"/>
    <mergeCell ref="C45:E45"/>
    <mergeCell ref="G45:I45"/>
    <mergeCell ref="C47:E47"/>
    <mergeCell ref="G47:I47"/>
    <mergeCell ref="C46:E46"/>
    <mergeCell ref="G46:I46"/>
    <mergeCell ref="C117:E117"/>
    <mergeCell ref="G117:I117"/>
    <mergeCell ref="G82:I82"/>
    <mergeCell ref="G83:I83"/>
    <mergeCell ref="C86:E86"/>
    <mergeCell ref="G86:I86"/>
    <mergeCell ref="C85:E85"/>
    <mergeCell ref="G85:I85"/>
    <mergeCell ref="G113:I113"/>
    <mergeCell ref="C115:E115"/>
    <mergeCell ref="G115:I115"/>
    <mergeCell ref="C116:E116"/>
    <mergeCell ref="G116:I116"/>
    <mergeCell ref="C87:E87"/>
    <mergeCell ref="G87:I87"/>
    <mergeCell ref="G112:I112"/>
    <mergeCell ref="C6:E6"/>
    <mergeCell ref="G6:I6"/>
    <mergeCell ref="G1:I1"/>
    <mergeCell ref="G2:I2"/>
    <mergeCell ref="C4:E4"/>
    <mergeCell ref="G4:I4"/>
    <mergeCell ref="C5:E5"/>
    <mergeCell ref="G5:I5"/>
  </mergeCells>
  <pageMargins left="0.8" right="0.8" top="0.48" bottom="0.5" header="0.5" footer="0.5"/>
  <pageSetup paperSize="9" scale="77" firstPageNumber="19" fitToHeight="4" orientation="portrait" useFirstPageNumber="1" r:id="rId1"/>
  <headerFooter alignWithMargins="0">
    <oddFooter>&amp;L
   หมายเหตุประกอบงบการเงินเป็นส่วนหนึ่งของงบการเงินนี้
&amp;C
&amp;P</oddFooter>
  </headerFooter>
  <rowBreaks count="3" manualBreakCount="3">
    <brk id="41" max="16383" man="1"/>
    <brk id="81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BL-3-6</vt:lpstr>
      <vt:lpstr>PL7-14</vt:lpstr>
      <vt:lpstr>CH15-16</vt:lpstr>
      <vt:lpstr>SH17-18</vt:lpstr>
      <vt:lpstr>CF19-22</vt:lpstr>
      <vt:lpstr>'BL-3-6'!Print_Area</vt:lpstr>
      <vt:lpstr>'CF19-22'!Print_Area</vt:lpstr>
      <vt:lpstr>'CH15-16'!Print_Area</vt:lpstr>
      <vt:lpstr>'PL7-14'!Print_Area</vt:lpstr>
      <vt:lpstr>'SH17-18'!Print_Area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 (Thai) listed - BL-CH-CF Revised 23 May (2)</dc:title>
  <dc:subject/>
  <dc:creator>KPMG</dc:creator>
  <cp:keywords/>
  <dc:description/>
  <cp:lastModifiedBy>Chanaporn, Hongviboonvate</cp:lastModifiedBy>
  <cp:revision/>
  <cp:lastPrinted>2022-08-10T05:54:51Z</cp:lastPrinted>
  <dcterms:created xsi:type="dcterms:W3CDTF">2006-01-06T08:39:44Z</dcterms:created>
  <dcterms:modified xsi:type="dcterms:W3CDTF">2022-08-15T07:54:49Z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